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ebp"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hastagner\OneDrive - itavi.asso.fr\Documents\a.chastagner\Biosécurité\PULSE\EVA-PULSE\"/>
    </mc:Choice>
  </mc:AlternateContent>
  <bookViews>
    <workbookView xWindow="0" yWindow="0" windowWidth="28800" windowHeight="11568" tabRatio="747" activeTab="10"/>
  </bookViews>
  <sheets>
    <sheet name="Présentation" sheetId="11" r:id="rId1"/>
    <sheet name="Contexte" sheetId="1" r:id="rId2"/>
    <sheet name="Structuration" sheetId="2" r:id="rId3"/>
    <sheet name="Protection" sheetId="4" r:id="rId4"/>
    <sheet name="Sas" sheetId="5" r:id="rId5"/>
    <sheet name="Nettoyage&amp;Désinfection" sheetId="3" r:id="rId6"/>
    <sheet name="Mortalité" sheetId="6" r:id="rId7"/>
    <sheet name="Parcours" sheetId="10" r:id="rId8"/>
    <sheet name="Effluents" sheetId="8" r:id="rId9"/>
    <sheet name="Administratif" sheetId="7" r:id="rId10"/>
    <sheet name="BILAN" sheetId="9" r:id="rId11"/>
  </sheets>
  <definedNames>
    <definedName name="_xlnm.Print_Area" localSheetId="9">Administratif!$B$1:$D$29</definedName>
    <definedName name="_xlnm.Print_Area" localSheetId="10">BILAN!$A$1:$F$21</definedName>
    <definedName name="_xlnm.Print_Area" localSheetId="1">Contexte!$A$1:$C$16</definedName>
    <definedName name="_xlnm.Print_Area" localSheetId="8">Effluents!$B$1:$D$17</definedName>
    <definedName name="_xlnm.Print_Area" localSheetId="6">Mortalité!$B$1:$D$20</definedName>
    <definedName name="_xlnm.Print_Area" localSheetId="5">'Nettoyage&amp;Désinfection'!$B$1:$D$26</definedName>
    <definedName name="_xlnm.Print_Area" localSheetId="7">Parcours!$B$1:$D$22</definedName>
    <definedName name="_xlnm.Print_Area" localSheetId="0">Présentation!$B$3:$K$31</definedName>
    <definedName name="_xlnm.Print_Area" localSheetId="3">Protection!$B$1:$D$23</definedName>
    <definedName name="_xlnm.Print_Area" localSheetId="4">Sas!$B$1:$D$24</definedName>
    <definedName name="_xlnm.Print_Area" localSheetId="2">Structuration!$B$1:$D$23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5" i="9" l="1"/>
  <c r="C1" i="7"/>
  <c r="C1" i="8"/>
  <c r="C1" i="10"/>
  <c r="C1" i="6"/>
  <c r="C1" i="3"/>
  <c r="C1" i="5"/>
  <c r="B1" i="1"/>
  <c r="C1" i="2"/>
  <c r="C1" i="4"/>
  <c r="E4" i="8" l="1"/>
  <c r="E6" i="4"/>
  <c r="E8" i="4"/>
  <c r="E16" i="2"/>
  <c r="C24" i="5" l="1"/>
  <c r="E6" i="8" l="1"/>
  <c r="D16" i="9"/>
  <c r="E14" i="4"/>
  <c r="E8" i="8" l="1"/>
  <c r="E4" i="3"/>
  <c r="E8" i="2"/>
  <c r="E4" i="2"/>
  <c r="E12" i="4"/>
  <c r="E5" i="4"/>
  <c r="E15" i="10" l="1"/>
  <c r="E10" i="10"/>
  <c r="E14" i="7" l="1"/>
  <c r="E13" i="3"/>
  <c r="E5" i="3" l="1"/>
  <c r="E16" i="4"/>
  <c r="E13" i="2"/>
  <c r="E11" i="10"/>
  <c r="C17" i="8" l="1"/>
  <c r="E23" i="7" l="1"/>
  <c r="E22" i="7"/>
  <c r="E21" i="7"/>
  <c r="E20" i="7"/>
  <c r="E18" i="7"/>
  <c r="E4" i="7"/>
  <c r="E10" i="8"/>
  <c r="E5" i="8"/>
  <c r="E16" i="10"/>
  <c r="E14" i="10"/>
  <c r="E13" i="10"/>
  <c r="E12" i="10"/>
  <c r="E6" i="10"/>
  <c r="E13" i="6"/>
  <c r="E10" i="6"/>
  <c r="E7" i="6"/>
  <c r="E6" i="6"/>
  <c r="E5" i="6"/>
  <c r="E16" i="3"/>
  <c r="E15" i="3"/>
  <c r="E14" i="3"/>
  <c r="E12" i="3"/>
  <c r="E11" i="3"/>
  <c r="E10" i="3"/>
  <c r="E9" i="3"/>
  <c r="E8" i="3"/>
  <c r="E6" i="3"/>
  <c r="E17" i="5"/>
  <c r="E13" i="5"/>
  <c r="E10" i="5"/>
  <c r="E9" i="4"/>
  <c r="E4" i="4"/>
  <c r="E11" i="2"/>
  <c r="E10" i="2"/>
  <c r="B15" i="1" l="1"/>
  <c r="B14" i="1"/>
  <c r="B13" i="1"/>
  <c r="B12" i="1"/>
  <c r="B11" i="1"/>
  <c r="D20" i="9"/>
  <c r="D19" i="9"/>
  <c r="D18" i="9"/>
  <c r="D17" i="9"/>
  <c r="D15" i="9"/>
  <c r="D14" i="9"/>
  <c r="D13" i="9"/>
  <c r="E5" i="10"/>
  <c r="E7" i="10"/>
  <c r="E8" i="10"/>
  <c r="E9" i="10"/>
  <c r="E17" i="10"/>
  <c r="E20" i="10" l="1"/>
  <c r="E19" i="10"/>
  <c r="E21" i="10" l="1"/>
  <c r="D19" i="10" s="1"/>
  <c r="C18" i="9" s="1"/>
  <c r="B18" i="9" s="1"/>
  <c r="E17" i="4"/>
  <c r="E17" i="7"/>
  <c r="E16" i="7"/>
  <c r="E15" i="7"/>
  <c r="E13" i="7"/>
  <c r="E12" i="7"/>
  <c r="E11" i="7"/>
  <c r="E10" i="7"/>
  <c r="E9" i="7"/>
  <c r="E8" i="7"/>
  <c r="E7" i="7"/>
  <c r="E6" i="7"/>
  <c r="E5" i="7"/>
  <c r="E14" i="6"/>
  <c r="E12" i="6"/>
  <c r="E4" i="6"/>
  <c r="E21" i="3"/>
  <c r="E20" i="3"/>
  <c r="E19" i="3"/>
  <c r="E18" i="3"/>
  <c r="E17" i="3"/>
  <c r="E7" i="3"/>
  <c r="E10" i="4"/>
  <c r="E12" i="5"/>
  <c r="E11" i="5"/>
  <c r="E4" i="5"/>
  <c r="E13" i="4"/>
  <c r="E18" i="2"/>
  <c r="E17" i="2"/>
  <c r="E15" i="2"/>
  <c r="E14" i="2"/>
  <c r="E12" i="2"/>
  <c r="E9" i="2"/>
  <c r="E19" i="4" l="1"/>
  <c r="E20" i="4"/>
  <c r="E21" i="4" s="1"/>
  <c r="E24" i="3"/>
  <c r="E23" i="3"/>
  <c r="E20" i="2"/>
  <c r="E27" i="7"/>
  <c r="E18" i="6"/>
  <c r="E19" i="5"/>
  <c r="E20" i="5"/>
  <c r="E13" i="8"/>
  <c r="E26" i="7"/>
  <c r="E12" i="8"/>
  <c r="E21" i="2"/>
  <c r="E17" i="6"/>
  <c r="E14" i="8" l="1"/>
  <c r="D12" i="8" s="1"/>
  <c r="C19" i="9" s="1"/>
  <c r="B19" i="9" s="1"/>
  <c r="E19" i="6"/>
  <c r="E25" i="3"/>
  <c r="D23" i="3" s="1"/>
  <c r="E21" i="5"/>
  <c r="D19" i="5" s="1"/>
  <c r="C15" i="9" s="1"/>
  <c r="B15" i="9" s="1"/>
  <c r="D19" i="4"/>
  <c r="C14" i="9" s="1"/>
  <c r="B14" i="9" s="1"/>
  <c r="E22" i="2"/>
  <c r="D20" i="2" s="1"/>
  <c r="C13" i="9" s="1"/>
  <c r="B13" i="9" s="1"/>
  <c r="E28" i="7"/>
  <c r="D26" i="7" s="1"/>
  <c r="C20" i="9" s="1"/>
  <c r="B20" i="9" s="1"/>
  <c r="D17" i="6"/>
  <c r="C17" i="9" s="1"/>
  <c r="B17" i="9" s="1"/>
  <c r="C16" i="9" l="1"/>
  <c r="B16" i="9" s="1"/>
  <c r="B21" i="9" s="1"/>
  <c r="C21" i="9" l="1"/>
</calcChain>
</file>

<file path=xl/sharedStrings.xml><?xml version="1.0" encoding="utf-8"?>
<sst xmlns="http://schemas.openxmlformats.org/spreadsheetml/2006/main" count="373" uniqueCount="271">
  <si>
    <t>CONTEXTE DE L'EXPLOITATION</t>
  </si>
  <si>
    <t>Avez-vous pris en compte le risque d'autres productions animales (porcs, bovins, ...)</t>
  </si>
  <si>
    <t>Avez-vous pris en compte le risque d'autres élevages de volailles à moins de 1 km, ou en Zone à Risque de Diffusion</t>
  </si>
  <si>
    <t>Avez-vous pris en compte le risque de points d'eau (lacs, retenues d'eau, mares ou étangs) ou Zones à Risques Particuliers</t>
  </si>
  <si>
    <t>Avez-vous pris en compte le risque de proximité d'une route avec circulation de transports d'animaux (vivants ou morts)</t>
  </si>
  <si>
    <t>Avez-vous pris en compte le risque de disposer d'une basse-cour sur mon exploitation</t>
  </si>
  <si>
    <t>Code EVA</t>
  </si>
  <si>
    <t>2.5-2</t>
  </si>
  <si>
    <t>Mes unités de production sont bien définies et sont séparées physiquement ou géographiquement (pas d'interactions d'animaux possibles entre plusieurs unités de production)</t>
  </si>
  <si>
    <t>2.5-1</t>
  </si>
  <si>
    <t>2.3-1</t>
  </si>
  <si>
    <t>Ma zone professionnelle avicole est délimitée physiquement (chainette, corde, rubalise, ...) de façon à proscrire l’entrée de personnes étrangères au site, la circulation des véhicules destinés à l’enlèvement des cadavres et les véhicules particuliers</t>
  </si>
  <si>
    <t>2.10-3</t>
  </si>
  <si>
    <t>Absence d'animaux domestiques (chiens, chats…) dans les bâtiments y compris réserves d'aliments et équipements</t>
  </si>
  <si>
    <t>Les voies de circulation de l’exploitation (au sein de la zone professionnelle) sont délimitées dans l’espace ou la gestion des flux est séparée dans le temps</t>
  </si>
  <si>
    <t>2.7-6</t>
  </si>
  <si>
    <t xml:space="preserve">Absence de contact direct avec toute basse-cour et aucun oiseau n'a la possibilité de divaguer en zone professionnelle </t>
  </si>
  <si>
    <t>1.7-1</t>
  </si>
  <si>
    <t>2.10-2</t>
  </si>
  <si>
    <t>2.2-1</t>
  </si>
  <si>
    <t>2.2-2</t>
  </si>
  <si>
    <t>1.9-3</t>
  </si>
  <si>
    <t>1.9-2</t>
  </si>
  <si>
    <t>Absence d’eau stagnante aux abords immédiats du bâtiment, fossés ou gouttières curés et nettoyés de façon régulière</t>
  </si>
  <si>
    <t>2.2-3</t>
  </si>
  <si>
    <t>1.2-3</t>
  </si>
  <si>
    <t>2.4-4</t>
  </si>
  <si>
    <t>2.3-4</t>
  </si>
  <si>
    <t>Si situation à risque sanitaire avéré, présence à l’entrée du site de moyens de désinfection des roues et autres parties souillées des véhicules</t>
  </si>
  <si>
    <t>Je protège mon stock d’aliment à l'abri de l’humidité et de la faune sauvage (oiseaux, rongeurs)</t>
  </si>
  <si>
    <t>1.9.1-4</t>
  </si>
  <si>
    <t>Je m’assure quotidiennement que le système d'abreuvement est fonctionnel</t>
  </si>
  <si>
    <t>3.1-2</t>
  </si>
  <si>
    <t>Je procède aux contrôles salmonelle réglementaire (fréquence selon type de production)</t>
  </si>
  <si>
    <t>2.8-5</t>
  </si>
  <si>
    <t xml:space="preserve">[Pondeuse] Je stocke les œufs prêts à être transportés dans une pièce spécifique différente de la salle de collecte </t>
  </si>
  <si>
    <t>SAS SANITAIRE</t>
  </si>
  <si>
    <t>Un sas est présent à l’entrée de chaque UP (ou si je suis en circuit-court, je dispose a minima d'un local sanitaire commun à plusieurs UP)</t>
  </si>
  <si>
    <t>2.1-1</t>
  </si>
  <si>
    <t>2.1-5</t>
  </si>
  <si>
    <t>2.1-2</t>
  </si>
  <si>
    <t>2.1-3</t>
  </si>
  <si>
    <t>2.4-1</t>
  </si>
  <si>
    <t xml:space="preserve">Je vérifie que les équipes d'intervenants extérieurs se garent au niveau du parking dédié ou qu'elles désinfectent leurs véhicules avant de rentrer dans la zone professionnelle </t>
  </si>
  <si>
    <t xml:space="preserve">Je dispose d'un local sanitaire (sas suffisamment grand ou lieu d'accueil) pour que les équipes intervenantes puissent se changer avant d'entrer en zone d'élevage </t>
  </si>
  <si>
    <t xml:space="preserve">Je mets à disposition de l'eau pour que les équipes intervenantes puissent laver leurs bottes et matériels dans la zone professionnelle </t>
  </si>
  <si>
    <t>Je dispose de tenues spécifiques propres/nettoyées ou jetables et de pédisacs pour les visiteurs</t>
  </si>
  <si>
    <t>2.1-8</t>
  </si>
  <si>
    <t>Si le local sanitaire destiné aux équipes de ramassage n'est pas acollé à l'UP, je mets à disposition le nécessaire pour que les équipes utilisent des pédisacs, un pédiluve ou changent leurs chaussures avant d'entrer dans l'UP</t>
  </si>
  <si>
    <t>NETTOYAGE ET DESINFECTION</t>
  </si>
  <si>
    <t>2.10-1</t>
  </si>
  <si>
    <t>2.9-7</t>
  </si>
  <si>
    <t xml:space="preserve">J'utilise aucune eau de surface ou eau de pluie non-traitée pour réaliser le nettoyage et la désinfection </t>
  </si>
  <si>
    <t>1.9.4-5</t>
  </si>
  <si>
    <t>Je nettoie et désinfecte les circuits d'abreuvement</t>
  </si>
  <si>
    <t>1.9.4-1</t>
  </si>
  <si>
    <t>Je contrôle la qualité bactériologique de l'eau (en bout de ligne) au moins une fois par an</t>
  </si>
  <si>
    <t>1.9.4-2</t>
  </si>
  <si>
    <t>2.2-4</t>
  </si>
  <si>
    <t>2.11-1</t>
  </si>
  <si>
    <t>Je vérifie systématiquement l’efficacité du nettoyage visuellement, en vérifiant l'absence de poussière et souillures résiduelles avec un essuie-tout blanc</t>
  </si>
  <si>
    <t>2.9-6</t>
  </si>
  <si>
    <t>2.9-3</t>
  </si>
  <si>
    <t xml:space="preserve">[Pondeuse] Je désinfecte le matériel utilisé pour la collecte des œufs (convoyeur, ...) au moins une fois par semaine </t>
  </si>
  <si>
    <t xml:space="preserve">[Pondeuse] Le matériel potentiellement vecteur de salmonelle est nettoyé et désinfecté avant d'être introduit et utilisé dans l'élevage </t>
  </si>
  <si>
    <t xml:space="preserve">[Pondeuse] Seules des alvéoles nettoyées et désinfectées avant chaque usage ou à usage unique sont utilisées </t>
  </si>
  <si>
    <t>[PAE] J'attends minimum 48h avant de mettre un nouveau lot dans une salle d'engraissement (après nettoyage et désinfection)</t>
  </si>
  <si>
    <t>[PAE] Je respecte un vide sanitaire des bâtiments d'engraissement d'une durée minimale de 14 jours une fois par an</t>
  </si>
  <si>
    <t>[PAE circuit court] Je respecte un nettoyage et une désinfection des demi-salles ou tier de salle d'engraissement dès la sortie des animaux</t>
  </si>
  <si>
    <t>2.11-2</t>
  </si>
  <si>
    <t>Si salmonelle réglementée ou résidente, application protocole renforcé sous contrôle vétérinaire et contrôle préalable à la remise en place</t>
  </si>
  <si>
    <t>MORTALITE</t>
  </si>
  <si>
    <t>3.1-4</t>
  </si>
  <si>
    <t>2.13-2</t>
  </si>
  <si>
    <t>2.8-1</t>
  </si>
  <si>
    <t>Je transporte les animaux morts dans un contenant fermé (sac en plastique indéchirable accepté)</t>
  </si>
  <si>
    <t>2.15-5</t>
  </si>
  <si>
    <t>Je nettoie et désinfecte systématiquement le système de convoyage des cadavres après chaque utilisation (sceau, brouette…)</t>
  </si>
  <si>
    <t>Je nettoie et désinfecte systématiquement l'aire d'équarrissage après chaque enlèvement</t>
  </si>
  <si>
    <t>2.15-4</t>
  </si>
  <si>
    <t>Je nettoie et désinfecte le bac d’équarrissage après chaque enlèvement</t>
  </si>
  <si>
    <t>Je me lave systématiquement les mains après manipulation des cadavres ou je porte des gants jetables</t>
  </si>
  <si>
    <t>2.15-1</t>
  </si>
  <si>
    <t xml:space="preserve">Je réalise un nettoyage et une désinfection de l'enceinte réfrigérée/congélateur à chaque fois qu'il est vidé </t>
  </si>
  <si>
    <t>2.15-2</t>
  </si>
  <si>
    <t>Le bac d'équarrissage est fermé par un couvercle</t>
  </si>
  <si>
    <t>2.15-3</t>
  </si>
  <si>
    <t xml:space="preserve">ADMINISTRATIF </t>
  </si>
  <si>
    <t>2.13-5</t>
  </si>
  <si>
    <t>Registre complet et à jour (durée d’archivage de 3 ans et 5 ans pour médicaments), ordonnances, visites vétérinaires, interventions, bons d’enlèvement, bons d’équarrissage, bons de livraisons animaux, aliments (étiquettes, ordonnances), analyses</t>
  </si>
  <si>
    <t>J'ai le plan de circulation incluant la délimitation de la zone publique et du site d’exploitation et des aires de stationnement et de lavage et les sens de circulation</t>
  </si>
  <si>
    <t>2.14-1</t>
  </si>
  <si>
    <t>J'ai la liste des personnes indispensables au fonctionnement des UP</t>
  </si>
  <si>
    <t>2.14-2</t>
  </si>
  <si>
    <t>J'ai le plan de gestion des flux dans l'espace et/ou dans le temps</t>
  </si>
  <si>
    <t>2.14-3</t>
  </si>
  <si>
    <t>2.14-4</t>
  </si>
  <si>
    <t>J'ai le plan de gestion des sous-produits animaux (cadavres, lisier/fumier, plume, produits d'écloseries, œufs cassés/non commercialisés)</t>
  </si>
  <si>
    <t>2.14-5</t>
  </si>
  <si>
    <t>J'ai le plan de lutte contre les nuisibles dont les rongeurs et les insectes (avec l'enregistrement des interventions)</t>
  </si>
  <si>
    <t>2.14-6</t>
  </si>
  <si>
    <t>J'ai le plan de protection vis-à-vis de l'avifaune sauvage</t>
  </si>
  <si>
    <t>2.14-7</t>
  </si>
  <si>
    <t>2.14-8</t>
  </si>
  <si>
    <t xml:space="preserve">J'ai la traçabilité des interventions des équipes de personnels temporaires (nom et coordonnées de l’entreprise, date et objet de l’intervention ; bons de livraison et d’enlèvements) </t>
  </si>
  <si>
    <t>2.14-9</t>
  </si>
  <si>
    <t>J'ai la traçabilité des bandes par unité de production (déclarations de mise en place, enregistrements de l’origine et de la destination)</t>
  </si>
  <si>
    <t>2.14-10</t>
  </si>
  <si>
    <t xml:space="preserve">J'ai la traçabilité des autocontrôles (nature et fréquence) sur la mise en œuvre du plan de biosécurité </t>
  </si>
  <si>
    <t>2.14-11</t>
  </si>
  <si>
    <t>J'ai l'évaluation des risques liés à la détention de volailles non commerciales ou d'oiseaux sauvages captifs</t>
  </si>
  <si>
    <t>2.14-12</t>
  </si>
  <si>
    <t>Je déclare électroniquement chaque lot de volailles entrant ou sortant dans un délai maximum de 7 jours (ou de 48h en cas de risque épizootique influenza "élevé")</t>
  </si>
  <si>
    <t>Je conserve la traçabilité sur la destination de sous-produits issus de l’exploitation (autres que cadavres et lisiers) vers une installation de traitement agréée</t>
  </si>
  <si>
    <t>2.13-4</t>
  </si>
  <si>
    <t>Fiche d’information sur la chaine alimentaire (ICA) présente et complétée</t>
  </si>
  <si>
    <t>2.8-2</t>
  </si>
  <si>
    <t>2.8-4</t>
  </si>
  <si>
    <t>2.8-6</t>
  </si>
  <si>
    <t xml:space="preserve">EFFLUENTS </t>
  </si>
  <si>
    <t>4.2-3</t>
  </si>
  <si>
    <t>4.2-1</t>
  </si>
  <si>
    <t>2.6-13</t>
  </si>
  <si>
    <t>4.2-5</t>
  </si>
  <si>
    <t>Je conserve la traçabilité des effluents en cas de transfert à un exploitant externe (contrat avec usine de traitement ou d’engagement écrit du destinataire d’effluents non assainis de respecter le délai réglementaire d’assainissement ou la méthode d'enfouissement)</t>
  </si>
  <si>
    <t>J’assure la traçabilité de mes épandages ou de mes expéditions de fumier</t>
  </si>
  <si>
    <t xml:space="preserve">Je vérifie que le nettoyage et la désinfection du matériel utilisé pour le stockage, le transport, l’épandage et l’enfouissement du fumier soit bien réalisé avant et après chaque chantier </t>
  </si>
  <si>
    <t>4.2-6</t>
  </si>
  <si>
    <t>[palmipèdes] l'établissement de destination des effluents (lisiers, fientes sèches ou fumiers), pour l'épandage ou l'assainissement, est situé à moins de 20 km de mon exploitation</t>
  </si>
  <si>
    <t>4.2-4</t>
  </si>
  <si>
    <t>Les zones de mon exploitation sont identifiables et sont correctement signalisées (panneaux "zone professionnelle ou d'élevage", "parking", "ATM" et fléchage pour les intervenants extérieurs)</t>
  </si>
  <si>
    <t>Les abords des bâtiments sont entretenus et dégagés de tout objet et maintenus en état de propreté satisfaisant</t>
  </si>
  <si>
    <t>Les aires de circulation sont empierrées ou stabilisées</t>
  </si>
  <si>
    <t>Les silos sont étanches et installés sur plateforme bétonnée maintenue propre (absence d’aliments, …)</t>
  </si>
  <si>
    <t>Les silos et leurs pieds sont en bon état. Le système d’ouverture est fonctionnel</t>
  </si>
  <si>
    <t>Les bâtiments sont étanches vis-à-vis des nuisible et oiseaux (les aérations sont protégées par des grilles ou des filets)</t>
  </si>
  <si>
    <t>L'éleveur forme son personnel (salarié ou extérieur) sur les principes de la charte écrite ou orale
(bien-être, hygiène, sécurité, biosécurité…), notamment les équipes d’intervention et de ramassage</t>
  </si>
  <si>
    <t>L'éleveur est présent ou représenté lors des chargements ou déchargements d’oiseaux vivants par transporteur</t>
  </si>
  <si>
    <t xml:space="preserve">Je stocke ma litière neuve à l’abri de l’humidité et la protège de la faune sauvage (oiseaux, rongeurs, insectes) </t>
  </si>
  <si>
    <t>J'assure la traçabilité de ma litière et vérifie son origine (bon de livraison/ facture)</t>
  </si>
  <si>
    <t>Je traite mon eau si elle n’est pas conforme aux recommandations de mon technicien et/ou vétérinaire. Et mon système de traitement d’eau est soumis à une méthode de contrôle validée et un procédé de traitement autorisé pour la production d’eau potable</t>
  </si>
  <si>
    <t>Je me lave systématiquement les mains avec du savon avant d'entrer dans la zone propre</t>
  </si>
  <si>
    <t>J'accompagne systématiquement les visiteurs et vérifie qu'ils respectent les règles du sas sanitaire : changement de chaussures, de tenue, lavage des mains, …</t>
  </si>
  <si>
    <t>Je dispose d'une tenue spécifique pour l’élevage (vêtements pour chaque unité de production) nettoyée dès qu'elle est sale et au moins une fois par bande</t>
  </si>
  <si>
    <t>Il a un sol lisse facilement lavable et désinfectable</t>
  </si>
  <si>
    <t>Il a un lavabo fonctionnel (avec eau potable ou traitée antibactérienne et système d'évacuation)</t>
  </si>
  <si>
    <t>Il a du savon bactéricide ou gel hydroalcoolique</t>
  </si>
  <si>
    <t>Il a une zone propre et une zone sale séparées par un élément physique (ex. banc)</t>
  </si>
  <si>
    <t>Je nettoie et désinfecte les abords du bâtiment et les zones les plus fréquentées (à la soude caustique ou à la chaux vive) à la fin des opérations de nettoyage</t>
  </si>
  <si>
    <t>J'applique un vide sanitaire complet par unité de production entre deux périodes d’élevage permettant nettoyage et désinfection</t>
  </si>
  <si>
    <t xml:space="preserve">Je surveille quotidiennement mes animaux état des animaux, de la litière, ambiance…) </t>
  </si>
  <si>
    <t>Je ramasse quotidiennement les animaux morts et enregistre la mortalité</t>
  </si>
  <si>
    <t>Je signale à mon vétérinaire / technicien si je constate un taux de mortalité anormal (augmentation de x3 par rapport à la journée précédente ou baisse de consommation d’eau ou d’aliments &gt; 50 % sur 1 j ou &gt; 25 % sur 3 j consécutifs)</t>
  </si>
  <si>
    <t>Je stocke les animaux morts dans une enceinte réfrigérée (si l’enlèvement est réalisée dans les 48h) ou à T° négative pour le stockage (&gt; 48h) des cadavres</t>
  </si>
  <si>
    <t>Je réalise un enfouissement immédiat ou l'assainissement naturel du lisier de 60 jours et du fumier de 42 jours</t>
  </si>
  <si>
    <t>Je respect des conditions de stockage des effluents (pas de stockage sur les parcours, pas d'écoulement dans le milieu, couverture des effluents si requis)</t>
  </si>
  <si>
    <t>[palmipèdes] J'utilise un matériel d’épandage de lisier de type enfouisseur ou pendillard (buses palettes proscrites)</t>
  </si>
  <si>
    <t>Je respect du plan de vaccination prescrit par vétérinaire et conserve la traçabilité des vaccinations et traitements médicamenteux réalisés sur les animaux de l'élevage</t>
  </si>
  <si>
    <t>Je conserve les résultats d'analyses réalisées en cas de suivi pour une maladie réglementée</t>
  </si>
  <si>
    <t>J'effectue une évaluation annuelle de l'application du plan de biosécurité par un organisme tiers (organismes à vocation sanitaire, vétérinaires sanitaires, chambre d’agriculture, organismes certificateurs, organismes professionnels avicoles ou de développement).  Lorsque les conclusions sont favorables, l’évaluation est renouvelée tous les deux ans</t>
  </si>
  <si>
    <t>J'effectue un bilan annuel ou visite sanitaire ou plan sanitaire d'élevage réalisé par le vétérinaire sur chaque élevage avec le responsable d’élevage</t>
  </si>
  <si>
    <t>oui</t>
  </si>
  <si>
    <t>non</t>
  </si>
  <si>
    <t>non concerné</t>
  </si>
  <si>
    <t>Réponse</t>
  </si>
  <si>
    <r>
      <t xml:space="preserve">Chaque UP fonctionne en bande unique ( si je suis en circuit-court </t>
    </r>
    <r>
      <rPr>
        <u/>
        <sz val="12"/>
        <rFont val="Arial Narrow"/>
        <family val="2"/>
      </rPr>
      <t>ET</t>
    </r>
    <r>
      <rPr>
        <sz val="12"/>
        <rFont val="Arial Narrow"/>
        <family val="2"/>
      </rPr>
      <t xml:space="preserve"> je ne vends pas et ne cède pas de volailles en vif répondre "oui")</t>
    </r>
  </si>
  <si>
    <t>Calcul</t>
  </si>
  <si>
    <t>somme</t>
  </si>
  <si>
    <t>Pourcentage de conformité :</t>
  </si>
  <si>
    <t>Commentaires de l'auditeur pour les items "NON CONFORME" et proposition d'un plan d'action (si nécessaire):</t>
  </si>
  <si>
    <t>Je dispose de chaussures d’élevage spécifiques par unité de production ou je nettoie/désinfecte mes chaussures d'élevage à l'entrée et sortie de chaque UP</t>
  </si>
  <si>
    <t>Reco</t>
  </si>
  <si>
    <t>Date visite 1</t>
  </si>
  <si>
    <t>A compléter si au moins un item est "NON CONFORME"</t>
  </si>
  <si>
    <t>Colonne2</t>
  </si>
  <si>
    <t>Colonne1</t>
  </si>
  <si>
    <t>TOTAL</t>
  </si>
  <si>
    <t>COMMENTAIRES (Visite 1)</t>
  </si>
  <si>
    <t xml:space="preserve">ENGAGEMENT </t>
  </si>
  <si>
    <t>EVOLUTION (Visite 2)</t>
  </si>
  <si>
    <t>CRITERES</t>
  </si>
  <si>
    <t>% conformité</t>
  </si>
  <si>
    <t>Explicitation obligatoire pour les items "NON CONFORME" et proposition d'un plan d'action (si nécessaire), par l'auditeur</t>
  </si>
  <si>
    <t>STRUCTURATION DU SITE</t>
  </si>
  <si>
    <t>PROTECTION DU SITE</t>
  </si>
  <si>
    <t xml:space="preserve"> NETTOYAGE ET LA DESINFECTION</t>
  </si>
  <si>
    <t xml:space="preserve"> MORTALITE </t>
  </si>
  <si>
    <t xml:space="preserve">PARCOURS </t>
  </si>
  <si>
    <t>EFFLUENTS</t>
  </si>
  <si>
    <t>ADMINISTRATIF</t>
  </si>
  <si>
    <t>BILAN</t>
  </si>
  <si>
    <t>Points de vigilance concernant le contexte géographique de l'exploitation</t>
  </si>
  <si>
    <t>PARCOURS</t>
  </si>
  <si>
    <t>*</t>
  </si>
  <si>
    <t>Mes animaux sont élevés à l'intérieur (absence de parcours)</t>
  </si>
  <si>
    <t>J’entretiens régulièrement mon parcours (fauchage, autre)</t>
  </si>
  <si>
    <t>Les points d’eau et d’alimentation sont à l’intérieur du bâtiment (ou mes trémies sont couvertes et il n'y a pas d'aliment au sol, hors période de risque élevé)</t>
  </si>
  <si>
    <t>Il y a des zones d'eau stagnantes sur mon parcours (grand flaque, mare…)</t>
  </si>
  <si>
    <t>Lorsque je ne peux pas accéder au parcours en passant par le sas, je prends la précaution d’utiliser des chaussures dédiées à l'élevage</t>
  </si>
  <si>
    <t>Après le départ des animaux, je désinfecte les zones "sortie de trappes" avec de la chaux vive ou de la soude caustique en respectant les quantités et concentration préscrites</t>
  </si>
  <si>
    <t>Je respecte un vide sanitaire de 28 jours minimum sur mes parcours (ou de 49 jours en production biologique)</t>
  </si>
  <si>
    <t>Les dispositifs extérieurs d'alimentation sont installés sur une aire nettoyable (ex. dalle bétonnée, bâche renforcée, plaque métallique…) et sous un auvent, à l'abris de la faune sauvage</t>
  </si>
  <si>
    <t>Absence de parcours</t>
  </si>
  <si>
    <t>Présence d'au moins un parcours</t>
  </si>
  <si>
    <t>2.6-1</t>
  </si>
  <si>
    <t>Mes parcours sont délimités par une clôture (à l'exception des vollailles élevées en liberté)</t>
  </si>
  <si>
    <t>2.6-2</t>
  </si>
  <si>
    <t>2.6-3</t>
  </si>
  <si>
    <t>2.6-4</t>
  </si>
  <si>
    <t>2.6-5</t>
  </si>
  <si>
    <t>2.6-6</t>
  </si>
  <si>
    <t>2.6-7</t>
  </si>
  <si>
    <t>2.6-8</t>
  </si>
  <si>
    <t>2.6-9</t>
  </si>
  <si>
    <t>2.6-10</t>
  </si>
  <si>
    <t>2.6-11</t>
  </si>
  <si>
    <t>2.6-12</t>
  </si>
  <si>
    <t>Aucun équipement ou matériel n'est stocké sur mon parcours</t>
  </si>
  <si>
    <t>Je nettoie et désinfecte les abris présents sur le parcours à chaque fin de lot</t>
  </si>
  <si>
    <t>Si production mixte, les gallinacés et les palmipèdes ne sont pas mélangés sur les parcours</t>
  </si>
  <si>
    <t>L'approvisionnement en eau, aliment et gaz évite la circulation d'engins au sein des unités de production (espace de die des volailles dont le bâtiment et le parcours)</t>
  </si>
  <si>
    <t>Je ne fais aucun stockage et/ou épandage d'effluents sur les parcours</t>
  </si>
  <si>
    <t>EVALUATION REGLEMENTAIRE</t>
  </si>
  <si>
    <t>2.7-1</t>
  </si>
  <si>
    <t>2.7-2</t>
  </si>
  <si>
    <t>2.7-3</t>
  </si>
  <si>
    <t>2.7-4</t>
  </si>
  <si>
    <t>2.7-5</t>
  </si>
  <si>
    <r>
      <t xml:space="preserve">Un espace est réservé pour garer les véhicules des visiteurs </t>
    </r>
    <r>
      <rPr>
        <u/>
        <sz val="12"/>
        <rFont val="Arial Narrow"/>
        <family val="2"/>
      </rPr>
      <t>dans la zone publique</t>
    </r>
    <r>
      <rPr>
        <sz val="12"/>
        <rFont val="Arial Narrow"/>
        <family val="2"/>
      </rPr>
      <t xml:space="preserve"> matérialisé par un panneau "Parking"</t>
    </r>
  </si>
  <si>
    <t>Spécial</t>
  </si>
  <si>
    <t>nombre de réponses concernées</t>
  </si>
  <si>
    <t>1.9.1-2</t>
  </si>
  <si>
    <t xml:space="preserve">Au moins une fois par an, je réalise un autocontrôle de ma procédure de désinfection par analyse (via des boites de contact, chiffonnettes, écouvillons, …) </t>
  </si>
  <si>
    <t>Résultat de l'audit :</t>
  </si>
  <si>
    <t>2.17-1</t>
  </si>
  <si>
    <t xml:space="preserve">Objectif: Assurer une gestion bio-sécuritaire sur mon exploitation </t>
  </si>
  <si>
    <t>INUAV audité</t>
  </si>
  <si>
    <t>Raison sociale</t>
  </si>
  <si>
    <t>Nom de l'éleveur</t>
  </si>
  <si>
    <t>SIRET</t>
  </si>
  <si>
    <t>Commune (code postal)</t>
  </si>
  <si>
    <r>
      <t xml:space="preserve">Engagement </t>
    </r>
    <r>
      <rPr>
        <b/>
        <u/>
        <sz val="11"/>
        <color rgb="FFFFFFFF"/>
        <rFont val="Arial Narrow"/>
        <family val="2"/>
      </rPr>
      <t xml:space="preserve">de l'éleveur </t>
    </r>
    <r>
      <rPr>
        <b/>
        <sz val="11"/>
        <color rgb="FFFFFFFF"/>
        <rFont val="Arial Narrow"/>
        <family val="2"/>
      </rPr>
      <t xml:space="preserve">pour une mise en conformité des items "NON CONFORME" : </t>
    </r>
    <r>
      <rPr>
        <b/>
        <u/>
        <sz val="11"/>
        <color rgb="FFFFFFFF"/>
        <rFont val="Arial Narrow"/>
        <family val="2"/>
      </rPr>
      <t>OUI/NON, si OUI précisez un délai</t>
    </r>
  </si>
  <si>
    <r>
      <t xml:space="preserve">Spécifier si les points "NON CONFORME" ont été levés suite à la nouvelle visite effectuée, par l'auditeur                </t>
    </r>
    <r>
      <rPr>
        <i/>
        <sz val="11"/>
        <color rgb="FFFFFFFF"/>
        <rFont val="Arial Narrow"/>
        <family val="2"/>
      </rPr>
      <t>(*Renseigner la date de la visite 2)</t>
    </r>
  </si>
  <si>
    <r>
      <t xml:space="preserve">Date visite 2 </t>
    </r>
    <r>
      <rPr>
        <b/>
        <i/>
        <sz val="11"/>
        <color rgb="FFFFFFFF"/>
        <rFont val="Arial Narrow"/>
        <family val="2"/>
      </rPr>
      <t>(si nécessaire)*</t>
    </r>
  </si>
  <si>
    <t>à améliorer</t>
  </si>
  <si>
    <t>Le bac d’équarrissage est placé pour l'enlèvement sur une aire bétonnée/stabilisée, signalisée, à l’écart du bâtiment et des zones de circulation, de manière à ce que les camions ne pénètrent pas dans la zone professionnelle</t>
  </si>
  <si>
    <t xml:space="preserve"> </t>
  </si>
  <si>
    <t>-</t>
  </si>
  <si>
    <t>2.4-3 R</t>
  </si>
  <si>
    <t>2.8-8</t>
  </si>
  <si>
    <t>J'effectue les travaux du quotidien en commençant par les volailles les plus jeune et en finissant par les plus agées puis les espèces les plus à risque</t>
  </si>
  <si>
    <t>2.9-1</t>
  </si>
  <si>
    <t>Les matériels, véhicules et équipements d'élevage sont lavables et désinfectables. Ils sont nettoyés et désinfectés après chaque lot et à chaque changement d'unité de production</t>
  </si>
  <si>
    <t>2.13-9</t>
  </si>
  <si>
    <t>J'enregistre les opérations de nettoyages et désinfection</t>
  </si>
  <si>
    <t>Le journal des visiteurs est complété (contact préalable avec des oiseaux et pathologies sur 48h indiqué le cas échéant)</t>
  </si>
  <si>
    <t>2.4-2</t>
  </si>
  <si>
    <t>J'évalue les risques de mon personnel ou des intervenants réguliers d'activités professionnelles ou de
loisirs avec des volailles (ornement, chasse, ...). Si salarié ou équipe extérieure, je dispose du
document unique de prévention des risques et diffusion</t>
  </si>
  <si>
    <t>déclassé</t>
  </si>
  <si>
    <t>Les sols, parois et plafond des bâtiments sont nettoyables et désinfectables (rappel: le bois non poreux est un matériaux considéré nettoyable)</t>
  </si>
  <si>
    <t>Je pulvérise les solutions de détergent et de désinfectant en respectant les doses et le protocole
d'utilisation (dilution et temps d'action indiqué par le fournisseur) avec les précautions nécessaires</t>
  </si>
  <si>
    <t>Les sas/local sanitaire disposent tous : d'essuie-mains à usage unique, d'une poubelle, et de deux portes vétements (un dans chaque zone du sas)</t>
  </si>
  <si>
    <t>J'ai les plans de nettoyage-désinfection et de vide sanitaire par UP (incluant la description des étapes de N&amp;D et produits utilisés pour les bâtiments, le sas, les silos, le matériel et les véhicules)</t>
  </si>
  <si>
    <t>J'effectue un suivi de la dératisation : prestation externe ou réalisé par l'éleveur, dates de passage, présence des appâts</t>
  </si>
  <si>
    <t>J'ai l'attestation de formation biosécurité du détenteur des animaux d'élevage et du personnel permanent
(pour les nouveaux éleveurs/salariés, preuve de demande en attente d'une date de formation)</t>
  </si>
  <si>
    <t>J'utilise aucune eau de surface ou eau de pluie non-traitée pour l'abreuvement des animaux</t>
  </si>
  <si>
    <t>1.9.4-4&amp;5</t>
  </si>
  <si>
    <t>1.2-2</t>
  </si>
  <si>
    <t>Dernière mise à jour : le 01 Février 2025</t>
  </si>
  <si>
    <t>Non obligatoire dans EVA PULSE</t>
  </si>
  <si>
    <t>BILAN AUDIT PULSE v.4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</si>
</sst>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x14ac:knownFonts="1">
    <font>
      <sz val="11"/>
      <color theme="1"/>
      <name val="Calibri"/>
      <family val="2"/>
      <scheme val="minor"/>
    </font>
    <font>
      <sz val="12"/>
      <color theme="1"/>
      <name val="Calibri"/>
      <family val="2"/>
      <scheme val="minor"/>
    </font>
    <font>
      <sz val="14"/>
      <color theme="1"/>
      <name val="Arial Narrow"/>
      <family val="2"/>
    </font>
    <font>
      <i/>
      <sz val="10"/>
      <name val="Arial Narrow"/>
      <family val="2"/>
    </font>
    <font>
      <sz val="12"/>
      <color theme="1"/>
      <name val="Arial Narrow"/>
      <family val="2"/>
    </font>
    <font>
      <sz val="11"/>
      <color theme="1"/>
      <name val="Arial Narrow"/>
      <family val="2"/>
    </font>
    <font>
      <sz val="12"/>
      <name val="Arial Narrow"/>
      <family val="2"/>
    </font>
    <font>
      <u/>
      <sz val="12"/>
      <name val="Arial Narrow"/>
      <family val="2"/>
    </font>
    <font>
      <sz val="12"/>
      <color rgb="FF000000"/>
      <name val="Arial Narrow"/>
      <family val="2"/>
    </font>
    <font>
      <i/>
      <sz val="11"/>
      <color theme="1"/>
      <name val="Arial Narrow"/>
      <family val="2"/>
    </font>
    <font>
      <sz val="14"/>
      <color rgb="FF000000"/>
      <name val="Arial"/>
      <family val="2"/>
    </font>
    <font>
      <b/>
      <sz val="11"/>
      <color rgb="FF000000"/>
      <name val="Arial"/>
      <family val="2"/>
    </font>
    <font>
      <sz val="11"/>
      <color rgb="FF000000"/>
      <name val="Arial"/>
      <family val="2"/>
    </font>
    <font>
      <b/>
      <sz val="14"/>
      <color theme="0"/>
      <name val="Calibri"/>
      <family val="2"/>
      <scheme val="minor"/>
    </font>
    <font>
      <b/>
      <i/>
      <sz val="12"/>
      <name val="Arial Narrow"/>
      <family val="2"/>
    </font>
    <font>
      <b/>
      <i/>
      <sz val="10"/>
      <name val="Arial Narrow"/>
      <family val="2"/>
    </font>
    <font>
      <b/>
      <sz val="12"/>
      <color theme="1"/>
      <name val="Arial Narrow"/>
      <family val="2"/>
    </font>
    <font>
      <b/>
      <sz val="14"/>
      <name val="Arial Narrow"/>
      <family val="2"/>
    </font>
    <font>
      <b/>
      <sz val="12"/>
      <name val="Arial Narrow"/>
      <family val="2"/>
    </font>
    <font>
      <sz val="11"/>
      <name val="Calibri"/>
      <family val="2"/>
      <scheme val="minor"/>
    </font>
    <font>
      <b/>
      <u/>
      <sz val="14"/>
      <color rgb="FF000000"/>
      <name val="Arial"/>
      <family val="2"/>
    </font>
    <font>
      <b/>
      <sz val="12"/>
      <color rgb="FFC65911"/>
      <name val="Arial"/>
      <family val="2"/>
    </font>
    <font>
      <sz val="22"/>
      <color rgb="FFFFFFFF"/>
      <name val="Arial Narrow"/>
      <family val="2"/>
    </font>
    <font>
      <sz val="14"/>
      <color rgb="FF000000"/>
      <name val="Arial Narrow"/>
      <family val="2"/>
    </font>
    <font>
      <b/>
      <sz val="11"/>
      <color rgb="FF000000"/>
      <name val="Arial Narrow"/>
      <family val="2"/>
    </font>
    <font>
      <b/>
      <sz val="14"/>
      <color rgb="FF000000"/>
      <name val="Arial Narrow"/>
      <family val="2"/>
    </font>
    <font>
      <b/>
      <sz val="11"/>
      <color rgb="FFFFFFFF"/>
      <name val="Arial Narrow"/>
      <family val="2"/>
    </font>
    <font>
      <b/>
      <i/>
      <sz val="11"/>
      <color rgb="FFFFFFFF"/>
      <name val="Arial Narrow"/>
      <family val="2"/>
    </font>
    <font>
      <b/>
      <sz val="1"/>
      <color rgb="FFFFFFFF"/>
      <name val="Arial Narrow"/>
      <family val="2"/>
    </font>
    <font>
      <b/>
      <sz val="14"/>
      <color rgb="FFFFFFFF"/>
      <name val="Arial Narrow"/>
      <family val="2"/>
    </font>
    <font>
      <b/>
      <sz val="10"/>
      <color rgb="FFFFFFFF"/>
      <name val="Arial Narrow"/>
      <family val="2"/>
    </font>
    <font>
      <b/>
      <u/>
      <sz val="11"/>
      <color rgb="FFFFFFFF"/>
      <name val="Arial Narrow"/>
      <family val="2"/>
    </font>
    <font>
      <i/>
      <sz val="11"/>
      <color rgb="FFFFFFFF"/>
      <name val="Arial Narrow"/>
      <family val="2"/>
    </font>
    <font>
      <b/>
      <sz val="10"/>
      <color rgb="FF000000"/>
      <name val="Arial Narrow"/>
      <family val="2"/>
    </font>
    <font>
      <b/>
      <sz val="10"/>
      <name val="Arial Narrow"/>
      <family val="2"/>
    </font>
    <font>
      <sz val="11"/>
      <color rgb="FF000000"/>
      <name val="Arial Narrow"/>
      <family val="2"/>
    </font>
    <font>
      <b/>
      <u/>
      <sz val="11"/>
      <color rgb="FF000000"/>
      <name val="Arial Narrow"/>
      <family val="2"/>
    </font>
    <font>
      <b/>
      <i/>
      <sz val="14"/>
      <color rgb="FF000000"/>
      <name val="Arial Narrow"/>
      <family val="2"/>
    </font>
    <font>
      <b/>
      <sz val="16"/>
      <color rgb="FF000000"/>
      <name val="Arial Narrow"/>
      <family val="2"/>
    </font>
    <font>
      <i/>
      <sz val="11"/>
      <color theme="1"/>
      <name val="Calibri"/>
      <family val="2"/>
      <scheme val="minor"/>
    </font>
  </fonts>
  <fills count="21">
    <fill>
      <patternFill patternType="none"/>
    </fill>
    <fill>
      <patternFill patternType="gray125"/>
    </fill>
    <fill>
      <patternFill patternType="solid">
        <fgColor theme="0"/>
        <bgColor indexed="64"/>
      </patternFill>
    </fill>
    <fill>
      <patternFill patternType="solid">
        <fgColor theme="0"/>
        <bgColor rgb="FFFFF2CC"/>
      </patternFill>
    </fill>
    <fill>
      <patternFill patternType="solid">
        <fgColor theme="1"/>
        <bgColor indexed="64"/>
      </patternFill>
    </fill>
    <fill>
      <patternFill patternType="solid">
        <fgColor rgb="FF203764"/>
        <bgColor rgb="FF203764"/>
      </patternFill>
    </fill>
    <fill>
      <patternFill patternType="solid">
        <fgColor rgb="FFFFFFFF"/>
        <bgColor rgb="FFFFFFFF"/>
      </patternFill>
    </fill>
    <fill>
      <patternFill patternType="solid">
        <fgColor rgb="FF4472C4"/>
        <bgColor rgb="FF4472C4"/>
      </patternFill>
    </fill>
    <fill>
      <patternFill patternType="solid">
        <fgColor rgb="FF525252"/>
        <bgColor rgb="FF525252"/>
      </patternFill>
    </fill>
    <fill>
      <patternFill patternType="solid">
        <fgColor rgb="FFE7E6E6"/>
        <bgColor rgb="FFE7E6E6"/>
      </patternFill>
    </fill>
    <fill>
      <patternFill patternType="solid">
        <fgColor rgb="FF0070C0"/>
        <bgColor rgb="FFFFFFFF"/>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rgb="FFE7E6E6"/>
      </patternFill>
    </fill>
    <fill>
      <patternFill patternType="solid">
        <fgColor theme="0" tint="-4.9989318521683403E-2"/>
        <bgColor rgb="FFFF0000"/>
      </patternFill>
    </fill>
    <fill>
      <patternFill patternType="solid">
        <fgColor theme="0"/>
        <bgColor rgb="FF203764"/>
      </patternFill>
    </fill>
    <fill>
      <patternFill patternType="solid">
        <fgColor theme="0"/>
        <bgColor rgb="FFFFFFFF"/>
      </patternFill>
    </fill>
    <fill>
      <patternFill patternType="solid">
        <fgColor rgb="FFFFC000"/>
        <bgColor rgb="FFFFFFFF"/>
      </patternFill>
    </fill>
    <fill>
      <patternFill patternType="solid">
        <fgColor rgb="FFFF0000"/>
        <bgColor indexed="64"/>
      </patternFill>
    </fill>
    <fill>
      <patternFill patternType="solid">
        <fgColor rgb="FFFFFF00"/>
        <bgColor indexed="64"/>
      </patternFill>
    </fill>
    <fill>
      <patternFill patternType="solid">
        <fgColor rgb="FFFF33CC"/>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1"/>
      </left>
      <right/>
      <top style="thin">
        <color theme="1"/>
      </top>
      <bottom/>
      <diagonal/>
    </border>
    <border>
      <left style="thin">
        <color indexed="64"/>
      </left>
      <right style="thin">
        <color theme="1"/>
      </right>
      <top style="thin">
        <color indexed="64"/>
      </top>
      <bottom/>
      <diagonal/>
    </border>
    <border>
      <left style="thin">
        <color indexed="64"/>
      </left>
      <right style="thin">
        <color theme="1"/>
      </right>
      <top/>
      <bottom style="thin">
        <color indexed="64"/>
      </bottom>
      <diagonal/>
    </border>
    <border>
      <left/>
      <right style="thin">
        <color theme="1"/>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top/>
      <bottom style="hair">
        <color auto="1"/>
      </bottom>
      <diagonal/>
    </border>
    <border>
      <left/>
      <right/>
      <top style="hair">
        <color auto="1"/>
      </top>
      <bottom style="hair">
        <color auto="1"/>
      </bottom>
      <diagonal/>
    </border>
    <border>
      <left/>
      <right/>
      <top style="hair">
        <color auto="1"/>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right style="medium">
        <color rgb="FF000000"/>
      </right>
      <top/>
      <bottom style="medium">
        <color rgb="FF000000"/>
      </bottom>
      <diagonal/>
    </border>
    <border>
      <left style="thin">
        <color indexed="64"/>
      </left>
      <right style="thin">
        <color indexed="64"/>
      </right>
      <top/>
      <bottom/>
      <diagonal/>
    </border>
  </borders>
  <cellStyleXfs count="1">
    <xf numFmtId="0" fontId="0" fillId="0" borderId="0"/>
  </cellStyleXfs>
  <cellXfs count="160">
    <xf numFmtId="0" fontId="0" fillId="0" borderId="0" xfId="0"/>
    <xf numFmtId="0" fontId="0" fillId="0" borderId="0" xfId="0" applyProtection="1"/>
    <xf numFmtId="0" fontId="0" fillId="0" borderId="0" xfId="0" applyFill="1" applyProtection="1"/>
    <xf numFmtId="0" fontId="0" fillId="0" borderId="0" xfId="0" applyAlignment="1">
      <alignment wrapText="1"/>
    </xf>
    <xf numFmtId="0" fontId="0" fillId="0" borderId="0" xfId="0" applyBorder="1"/>
    <xf numFmtId="0" fontId="1" fillId="0" borderId="0" xfId="0" applyFont="1" applyAlignment="1">
      <alignment wrapText="1"/>
    </xf>
    <xf numFmtId="0" fontId="2" fillId="0" borderId="0" xfId="0" applyFont="1" applyBorder="1"/>
    <xf numFmtId="0" fontId="2" fillId="0" borderId="0" xfId="0" applyFont="1"/>
    <xf numFmtId="0" fontId="3" fillId="0" borderId="1" xfId="0" applyFont="1" applyFill="1" applyBorder="1" applyAlignment="1" applyProtection="1">
      <alignment horizontal="left" vertical="center"/>
    </xf>
    <xf numFmtId="0" fontId="4" fillId="0" borderId="0" xfId="0" applyFont="1" applyBorder="1" applyAlignment="1">
      <alignment horizontal="center" vertical="center"/>
    </xf>
    <xf numFmtId="0" fontId="4" fillId="0" borderId="0" xfId="0" applyFont="1" applyBorder="1"/>
    <xf numFmtId="0" fontId="5" fillId="0" borderId="0" xfId="0" applyFont="1"/>
    <xf numFmtId="0" fontId="4" fillId="0" borderId="0" xfId="0" applyFont="1"/>
    <xf numFmtId="0" fontId="4" fillId="0" borderId="0" xfId="0" applyFont="1" applyBorder="1" applyProtection="1"/>
    <xf numFmtId="0" fontId="4" fillId="0" borderId="0" xfId="0" applyFont="1" applyProtection="1"/>
    <xf numFmtId="0" fontId="3" fillId="0" borderId="1" xfId="0" applyFont="1" applyFill="1" applyBorder="1" applyAlignment="1" applyProtection="1">
      <alignment horizontal="left" vertical="center" wrapText="1"/>
    </xf>
    <xf numFmtId="0" fontId="4" fillId="0" borderId="0" xfId="0" applyFont="1" applyFill="1"/>
    <xf numFmtId="0" fontId="6" fillId="0" borderId="1" xfId="0" applyFont="1" applyFill="1" applyBorder="1" applyAlignment="1" applyProtection="1">
      <alignment vertical="center" wrapText="1"/>
    </xf>
    <xf numFmtId="0" fontId="6" fillId="0" borderId="1" xfId="0" applyFont="1" applyFill="1" applyBorder="1" applyAlignment="1" applyProtection="1">
      <alignment horizontal="justify" vertical="center"/>
    </xf>
    <xf numFmtId="0" fontId="6" fillId="0" borderId="2" xfId="0" applyFont="1" applyFill="1" applyBorder="1" applyAlignment="1" applyProtection="1">
      <alignment horizontal="justify" vertical="center" wrapText="1"/>
    </xf>
    <xf numFmtId="0" fontId="6" fillId="0" borderId="1" xfId="0" applyFont="1" applyFill="1" applyBorder="1" applyAlignment="1" applyProtection="1">
      <alignment horizontal="justify" vertical="center" wrapText="1"/>
    </xf>
    <xf numFmtId="0" fontId="4" fillId="0" borderId="1" xfId="0" applyFont="1" applyBorder="1" applyAlignment="1">
      <alignment horizontal="center" vertical="center"/>
    </xf>
    <xf numFmtId="0" fontId="6" fillId="0" borderId="2" xfId="0" applyFont="1" applyFill="1" applyBorder="1" applyAlignment="1" applyProtection="1">
      <alignment horizontal="justify" vertical="center"/>
    </xf>
    <xf numFmtId="0" fontId="4" fillId="0" borderId="1" xfId="0" applyFont="1" applyBorder="1" applyAlignment="1">
      <alignment horizontal="center" vertical="center"/>
    </xf>
    <xf numFmtId="0" fontId="6" fillId="0" borderId="3" xfId="0" applyFont="1" applyFill="1" applyBorder="1" applyAlignment="1" applyProtection="1">
      <alignment horizontal="justify" vertical="center" wrapText="1"/>
    </xf>
    <xf numFmtId="0" fontId="6" fillId="0" borderId="3" xfId="0" applyFont="1" applyFill="1" applyBorder="1" applyAlignment="1" applyProtection="1">
      <alignment vertical="center" wrapText="1"/>
    </xf>
    <xf numFmtId="0" fontId="0" fillId="4" borderId="1" xfId="0" applyFill="1" applyBorder="1"/>
    <xf numFmtId="0" fontId="6" fillId="0" borderId="1" xfId="0" applyFont="1" applyFill="1" applyBorder="1" applyAlignment="1" applyProtection="1">
      <alignment horizontal="left" vertical="center" wrapText="1"/>
    </xf>
    <xf numFmtId="0" fontId="8" fillId="0" borderId="1" xfId="0" applyFont="1" applyFill="1" applyBorder="1" applyAlignment="1" applyProtection="1">
      <alignment horizontal="left" vertical="center" wrapText="1"/>
    </xf>
    <xf numFmtId="0" fontId="4" fillId="4" borderId="1" xfId="0" applyFont="1" applyFill="1" applyBorder="1" applyAlignment="1">
      <alignment horizontal="center" vertical="center"/>
    </xf>
    <xf numFmtId="0" fontId="4" fillId="0" borderId="1" xfId="0" applyFont="1" applyFill="1" applyBorder="1" applyAlignment="1" applyProtection="1">
      <alignment horizontal="justify" vertical="center"/>
    </xf>
    <xf numFmtId="0" fontId="4" fillId="0" borderId="1" xfId="0" applyFont="1" applyBorder="1" applyAlignment="1">
      <alignment vertical="center" wrapText="1"/>
    </xf>
    <xf numFmtId="0" fontId="9" fillId="2" borderId="1" xfId="0" applyFont="1" applyFill="1" applyBorder="1" applyAlignment="1" applyProtection="1">
      <alignment horizontal="left" vertical="center"/>
    </xf>
    <xf numFmtId="0" fontId="0" fillId="0" borderId="0" xfId="0" applyFill="1" applyBorder="1" applyAlignment="1" applyProtection="1"/>
    <xf numFmtId="0" fontId="4" fillId="2" borderId="1" xfId="0" applyFont="1" applyFill="1" applyBorder="1" applyAlignment="1">
      <alignment vertical="center" wrapText="1"/>
    </xf>
    <xf numFmtId="0" fontId="4" fillId="0" borderId="0" xfId="0" applyFont="1" applyFill="1" applyBorder="1" applyAlignment="1">
      <alignment horizontal="center" vertical="center"/>
    </xf>
    <xf numFmtId="0" fontId="4" fillId="12" borderId="1" xfId="0" applyFont="1" applyFill="1" applyBorder="1" applyAlignment="1"/>
    <xf numFmtId="0" fontId="0" fillId="0" borderId="0" xfId="0" applyFill="1"/>
    <xf numFmtId="0" fontId="6" fillId="3" borderId="1" xfId="0" applyFont="1" applyFill="1" applyBorder="1" applyAlignment="1" applyProtection="1">
      <alignment vertical="center" wrapText="1"/>
    </xf>
    <xf numFmtId="0" fontId="6" fillId="0" borderId="1" xfId="0" applyFont="1" applyBorder="1" applyAlignment="1">
      <alignment wrapText="1"/>
    </xf>
    <xf numFmtId="0" fontId="6" fillId="0" borderId="1" xfId="0" applyFont="1" applyFill="1" applyBorder="1" applyAlignment="1" applyProtection="1">
      <alignment horizontal="center" vertical="center" wrapText="1"/>
    </xf>
    <xf numFmtId="0" fontId="15" fillId="12" borderId="1" xfId="0" applyFont="1" applyFill="1" applyBorder="1" applyAlignment="1" applyProtection="1">
      <alignment horizontal="left" wrapText="1"/>
    </xf>
    <xf numFmtId="0" fontId="17" fillId="12" borderId="1" xfId="0" applyFont="1" applyFill="1" applyBorder="1" applyAlignment="1" applyProtection="1">
      <alignment horizontal="center" vertical="center"/>
    </xf>
    <xf numFmtId="0" fontId="16" fillId="12" borderId="0" xfId="0" applyFont="1" applyFill="1" applyAlignment="1">
      <alignment horizontal="right"/>
    </xf>
    <xf numFmtId="0" fontId="16" fillId="12" borderId="0" xfId="0" applyFont="1" applyFill="1" applyBorder="1" applyAlignment="1">
      <alignment horizontal="center" vertical="center"/>
    </xf>
    <xf numFmtId="0" fontId="18" fillId="12" borderId="0" xfId="0" applyFont="1" applyFill="1" applyAlignment="1">
      <alignment horizontal="right"/>
    </xf>
    <xf numFmtId="0" fontId="6" fillId="0" borderId="9" xfId="0" applyFont="1" applyFill="1" applyBorder="1" applyAlignment="1" applyProtection="1">
      <alignment horizontal="justify" vertical="center"/>
    </xf>
    <xf numFmtId="0" fontId="19" fillId="12" borderId="2" xfId="0" applyFont="1" applyFill="1" applyBorder="1" applyProtection="1"/>
    <xf numFmtId="0" fontId="14" fillId="12" borderId="2" xfId="0" applyFont="1" applyFill="1" applyBorder="1" applyAlignment="1" applyProtection="1">
      <alignment horizontal="left"/>
    </xf>
    <xf numFmtId="0" fontId="6" fillId="0" borderId="6" xfId="0" applyFont="1" applyFill="1" applyBorder="1" applyAlignment="1" applyProtection="1">
      <alignment vertical="center" wrapText="1"/>
    </xf>
    <xf numFmtId="0" fontId="0" fillId="11" borderId="17" xfId="0" applyFill="1" applyBorder="1" applyAlignment="1" applyProtection="1">
      <alignment vertical="top"/>
    </xf>
    <xf numFmtId="0" fontId="0" fillId="11" borderId="17" xfId="0" applyFill="1" applyBorder="1" applyAlignment="1" applyProtection="1">
      <alignment wrapText="1"/>
    </xf>
    <xf numFmtId="0" fontId="0" fillId="11" borderId="17" xfId="0" applyFill="1" applyBorder="1" applyProtection="1"/>
    <xf numFmtId="0" fontId="0" fillId="11" borderId="18" xfId="0" applyFill="1" applyBorder="1" applyAlignment="1" applyProtection="1">
      <alignment vertical="top"/>
    </xf>
    <xf numFmtId="0" fontId="0" fillId="11" borderId="18" xfId="0" applyFill="1" applyBorder="1" applyAlignment="1" applyProtection="1">
      <alignment wrapText="1"/>
    </xf>
    <xf numFmtId="0" fontId="0" fillId="11" borderId="18" xfId="0" applyFill="1" applyBorder="1" applyProtection="1"/>
    <xf numFmtId="0" fontId="0" fillId="16" borderId="13" xfId="0" applyFill="1" applyBorder="1" applyAlignment="1" applyProtection="1"/>
    <xf numFmtId="0" fontId="12" fillId="6" borderId="0" xfId="0" applyFont="1" applyFill="1"/>
    <xf numFmtId="0" fontId="12" fillId="6" borderId="19" xfId="0" applyFont="1" applyFill="1" applyBorder="1"/>
    <xf numFmtId="0" fontId="12" fillId="6" borderId="20" xfId="0" applyFont="1" applyFill="1" applyBorder="1"/>
    <xf numFmtId="0" fontId="12" fillId="6" borderId="21" xfId="0" applyFont="1" applyFill="1" applyBorder="1"/>
    <xf numFmtId="0" fontId="12" fillId="6" borderId="22" xfId="0" applyFont="1" applyFill="1" applyBorder="1"/>
    <xf numFmtId="0" fontId="12" fillId="6" borderId="23" xfId="0" applyFont="1" applyFill="1" applyBorder="1"/>
    <xf numFmtId="0" fontId="12" fillId="0" borderId="0" xfId="0" applyFont="1"/>
    <xf numFmtId="0" fontId="10" fillId="6" borderId="22" xfId="0" applyFont="1" applyFill="1" applyBorder="1" applyAlignment="1">
      <alignment horizontal="justify" vertical="center"/>
    </xf>
    <xf numFmtId="0" fontId="11" fillId="6" borderId="0" xfId="0" applyFont="1" applyFill="1" applyBorder="1"/>
    <xf numFmtId="0" fontId="12" fillId="6" borderId="11" xfId="0" applyFont="1" applyFill="1" applyBorder="1"/>
    <xf numFmtId="0" fontId="12" fillId="6" borderId="12" xfId="0" applyFont="1" applyFill="1" applyBorder="1"/>
    <xf numFmtId="0" fontId="12" fillId="6" borderId="24" xfId="0" applyFont="1" applyFill="1" applyBorder="1"/>
    <xf numFmtId="0" fontId="22" fillId="15" borderId="0" xfId="0" applyFont="1" applyFill="1" applyAlignment="1" applyProtection="1">
      <alignment vertical="center"/>
    </xf>
    <xf numFmtId="0" fontId="23" fillId="6" borderId="0" xfId="0" applyFont="1" applyFill="1" applyAlignment="1" applyProtection="1">
      <alignment vertical="center"/>
    </xf>
    <xf numFmtId="0" fontId="24" fillId="6" borderId="1" xfId="0" applyFont="1" applyFill="1" applyBorder="1" applyAlignment="1" applyProtection="1">
      <alignment horizontal="center" vertical="center"/>
    </xf>
    <xf numFmtId="0" fontId="23" fillId="6" borderId="1" xfId="0" applyFont="1" applyFill="1" applyBorder="1" applyAlignment="1" applyProtection="1">
      <alignment vertical="center" wrapText="1"/>
      <protection locked="0"/>
    </xf>
    <xf numFmtId="0" fontId="23" fillId="6" borderId="0" xfId="0" applyFont="1" applyFill="1" applyBorder="1" applyAlignment="1" applyProtection="1">
      <alignment vertical="center" wrapText="1"/>
      <protection locked="0"/>
    </xf>
    <xf numFmtId="0" fontId="25" fillId="6" borderId="0" xfId="0" applyFont="1" applyFill="1" applyAlignment="1" applyProtection="1">
      <alignment horizontal="center" vertical="center"/>
    </xf>
    <xf numFmtId="0" fontId="24" fillId="6" borderId="0" xfId="0" applyFont="1" applyFill="1" applyBorder="1" applyAlignment="1" applyProtection="1">
      <alignment horizontal="center" vertical="center"/>
    </xf>
    <xf numFmtId="0" fontId="23" fillId="0" borderId="0" xfId="0" applyFont="1" applyAlignment="1" applyProtection="1">
      <alignment vertical="center"/>
    </xf>
    <xf numFmtId="0" fontId="26" fillId="7" borderId="1" xfId="0" applyFont="1" applyFill="1" applyBorder="1" applyAlignment="1" applyProtection="1">
      <alignment vertical="center" wrapText="1"/>
    </xf>
    <xf numFmtId="0" fontId="25" fillId="6" borderId="0" xfId="0" applyFont="1" applyFill="1" applyAlignment="1" applyProtection="1">
      <alignment horizontal="center" vertical="center" wrapText="1"/>
    </xf>
    <xf numFmtId="0" fontId="28" fillId="6" borderId="0" xfId="0" applyFont="1" applyFill="1" applyAlignment="1" applyProtection="1">
      <alignment horizontal="center" vertical="center"/>
    </xf>
    <xf numFmtId="0" fontId="29" fillId="6" borderId="0" xfId="0" applyFont="1" applyFill="1" applyAlignment="1" applyProtection="1">
      <alignment horizontal="center" vertical="center"/>
    </xf>
    <xf numFmtId="0" fontId="29" fillId="8" borderId="0" xfId="0" applyFont="1" applyFill="1" applyAlignment="1" applyProtection="1">
      <alignment horizontal="center" vertical="center"/>
    </xf>
    <xf numFmtId="0" fontId="30" fillId="8" borderId="0" xfId="0" applyFont="1" applyFill="1" applyAlignment="1" applyProtection="1">
      <alignment horizontal="center" vertical="center"/>
    </xf>
    <xf numFmtId="0" fontId="30" fillId="8" borderId="0" xfId="0" applyFont="1" applyFill="1" applyAlignment="1" applyProtection="1">
      <alignment horizontal="center" vertical="center" wrapText="1"/>
    </xf>
    <xf numFmtId="0" fontId="26" fillId="7" borderId="0" xfId="0" applyFont="1" applyFill="1" applyAlignment="1" applyProtection="1">
      <alignment horizontal="center" vertical="center" wrapText="1"/>
    </xf>
    <xf numFmtId="0" fontId="26" fillId="7" borderId="15" xfId="0" applyFont="1" applyFill="1" applyBorder="1" applyAlignment="1" applyProtection="1">
      <alignment horizontal="center" vertical="center" wrapText="1"/>
    </xf>
    <xf numFmtId="0" fontId="33" fillId="0" borderId="10" xfId="0" applyFont="1" applyBorder="1" applyAlignment="1" applyProtection="1">
      <alignment horizontal="center" vertical="center" wrapText="1"/>
    </xf>
    <xf numFmtId="0" fontId="34" fillId="0" borderId="14" xfId="0" applyFont="1" applyFill="1" applyBorder="1" applyAlignment="1" applyProtection="1">
      <alignment horizontal="center" vertical="center"/>
    </xf>
    <xf numFmtId="1" fontId="33" fillId="0" borderId="1" xfId="0" applyNumberFormat="1" applyFont="1" applyBorder="1" applyAlignment="1" applyProtection="1">
      <alignment horizontal="center" vertical="center"/>
    </xf>
    <xf numFmtId="0" fontId="24" fillId="0" borderId="1" xfId="0" applyNumberFormat="1" applyFont="1" applyBorder="1" applyAlignment="1" applyProtection="1">
      <alignment horizontal="left" vertical="center" wrapText="1"/>
      <protection locked="0"/>
    </xf>
    <xf numFmtId="0" fontId="35" fillId="6" borderId="1" xfId="0" applyFont="1" applyFill="1" applyBorder="1" applyAlignment="1" applyProtection="1">
      <alignment vertical="center" wrapText="1"/>
      <protection locked="0"/>
    </xf>
    <xf numFmtId="0" fontId="36" fillId="6" borderId="1" xfId="0" applyFont="1" applyFill="1" applyBorder="1" applyAlignment="1" applyProtection="1">
      <alignment vertical="center" wrapText="1"/>
      <protection locked="0"/>
    </xf>
    <xf numFmtId="0" fontId="33" fillId="9" borderId="11" xfId="0" applyFont="1" applyFill="1" applyBorder="1" applyAlignment="1" applyProtection="1">
      <alignment horizontal="center" vertical="center" wrapText="1"/>
    </xf>
    <xf numFmtId="1" fontId="37" fillId="9" borderId="12" xfId="0" applyNumberFormat="1" applyFont="1" applyFill="1" applyBorder="1" applyAlignment="1" applyProtection="1">
      <alignment horizontal="center" vertical="center"/>
    </xf>
    <xf numFmtId="1" fontId="37" fillId="9" borderId="1" xfId="0" applyNumberFormat="1" applyFont="1" applyFill="1" applyBorder="1" applyAlignment="1" applyProtection="1">
      <alignment horizontal="center" vertical="center"/>
    </xf>
    <xf numFmtId="1" fontId="37" fillId="13" borderId="0" xfId="0" applyNumberFormat="1" applyFont="1" applyFill="1" applyBorder="1" applyAlignment="1" applyProtection="1">
      <alignment horizontal="center" vertical="center"/>
    </xf>
    <xf numFmtId="0" fontId="23" fillId="2" borderId="0" xfId="0" applyFont="1" applyFill="1" applyBorder="1" applyAlignment="1" applyProtection="1">
      <alignment vertical="center"/>
    </xf>
    <xf numFmtId="0" fontId="5" fillId="6" borderId="0" xfId="0" applyFont="1" applyFill="1" applyProtection="1"/>
    <xf numFmtId="0" fontId="5" fillId="0" borderId="0" xfId="0" applyFont="1" applyProtection="1"/>
    <xf numFmtId="0" fontId="3" fillId="0" borderId="1" xfId="0" applyFont="1" applyFill="1" applyBorder="1" applyAlignment="1" applyProtection="1">
      <alignment horizontal="left" vertical="center" wrapText="1"/>
    </xf>
    <xf numFmtId="0" fontId="12" fillId="16" borderId="0" xfId="0" applyFont="1" applyFill="1"/>
    <xf numFmtId="0" fontId="12" fillId="2" borderId="0" xfId="0" applyFont="1" applyFill="1"/>
    <xf numFmtId="0" fontId="0" fillId="2" borderId="0" xfId="0" applyFill="1"/>
    <xf numFmtId="0" fontId="4" fillId="0" borderId="1" xfId="0" applyFont="1" applyBorder="1" applyAlignment="1">
      <alignment horizontal="center" vertical="center"/>
    </xf>
    <xf numFmtId="0" fontId="3" fillId="0" borderId="1" xfId="0" applyFont="1" applyFill="1" applyBorder="1" applyAlignment="1" applyProtection="1">
      <alignment horizontal="left" vertical="center" wrapText="1"/>
    </xf>
    <xf numFmtId="14" fontId="23" fillId="6" borderId="1" xfId="0" applyNumberFormat="1" applyFont="1" applyFill="1" applyBorder="1" applyAlignment="1" applyProtection="1">
      <alignment vertical="center" wrapText="1"/>
      <protection locked="0"/>
    </xf>
    <xf numFmtId="0" fontId="39" fillId="0" borderId="0" xfId="0" applyFont="1" applyProtection="1"/>
    <xf numFmtId="0" fontId="4" fillId="18" borderId="0" xfId="0" applyFont="1" applyFill="1"/>
    <xf numFmtId="0" fontId="4" fillId="18" borderId="0" xfId="0" applyFont="1" applyFill="1" applyProtection="1"/>
    <xf numFmtId="0" fontId="19" fillId="0" borderId="0" xfId="0" applyFont="1" applyProtection="1"/>
    <xf numFmtId="0" fontId="6" fillId="0" borderId="0" xfId="0" applyFont="1" applyFill="1" applyAlignment="1">
      <alignment horizontal="left"/>
    </xf>
    <xf numFmtId="0" fontId="0" fillId="18" borderId="0" xfId="0" applyFill="1"/>
    <xf numFmtId="0" fontId="19" fillId="0" borderId="0" xfId="0" quotePrefix="1" applyFont="1" applyAlignment="1">
      <alignment vertical="center"/>
    </xf>
    <xf numFmtId="0" fontId="3" fillId="0" borderId="1" xfId="0" quotePrefix="1" applyFont="1" applyFill="1" applyBorder="1" applyAlignment="1" applyProtection="1">
      <alignment horizontal="left" vertical="center" wrapText="1"/>
    </xf>
    <xf numFmtId="0" fontId="19" fillId="0" borderId="0" xfId="0" applyFont="1" applyAlignment="1">
      <alignment wrapText="1"/>
    </xf>
    <xf numFmtId="0" fontId="19" fillId="0" borderId="0" xfId="0" applyFont="1"/>
    <xf numFmtId="0" fontId="19" fillId="0" borderId="2" xfId="0" applyFont="1" applyBorder="1" applyAlignment="1" applyProtection="1">
      <alignment horizontal="center" vertical="center"/>
    </xf>
    <xf numFmtId="49" fontId="23" fillId="6" borderId="1" xfId="0" applyNumberFormat="1" applyFont="1" applyFill="1" applyBorder="1" applyAlignment="1" applyProtection="1">
      <alignment vertical="center" wrapText="1"/>
      <protection locked="0"/>
    </xf>
    <xf numFmtId="0" fontId="4" fillId="0" borderId="1" xfId="0" applyFont="1" applyBorder="1" applyAlignment="1" applyProtection="1">
      <alignment horizontal="center" vertical="center"/>
      <protection locked="0"/>
    </xf>
    <xf numFmtId="0" fontId="1" fillId="12" borderId="1" xfId="0" applyFont="1" applyFill="1" applyBorder="1" applyAlignment="1" applyProtection="1">
      <alignment wrapText="1"/>
      <protection locked="0"/>
    </xf>
    <xf numFmtId="0" fontId="0" fillId="12" borderId="1" xfId="0" applyFill="1" applyBorder="1" applyAlignment="1" applyProtection="1">
      <alignment wrapText="1"/>
      <protection locked="0"/>
    </xf>
    <xf numFmtId="0" fontId="0" fillId="0" borderId="0" xfId="0" applyAlignment="1" applyProtection="1">
      <alignment wrapText="1"/>
      <protection locked="0"/>
    </xf>
    <xf numFmtId="0" fontId="3" fillId="0" borderId="1" xfId="0" applyFont="1" applyFill="1" applyBorder="1" applyAlignment="1" applyProtection="1">
      <alignment horizontal="left" vertical="center"/>
    </xf>
    <xf numFmtId="0" fontId="4" fillId="0" borderId="1" xfId="0" applyFont="1" applyBorder="1" applyAlignment="1">
      <alignment horizontal="center" vertical="center"/>
    </xf>
    <xf numFmtId="0" fontId="3" fillId="0" borderId="1" xfId="0" applyFont="1" applyFill="1" applyBorder="1" applyAlignment="1" applyProtection="1">
      <alignment horizontal="left" vertical="center" wrapText="1"/>
    </xf>
    <xf numFmtId="0" fontId="33" fillId="0" borderId="1" xfId="0" applyNumberFormat="1" applyFont="1" applyBorder="1" applyAlignment="1" applyProtection="1">
      <alignment horizontal="left" vertical="center" wrapText="1"/>
      <protection locked="0"/>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0" fillId="19" borderId="0" xfId="0" applyFill="1"/>
    <xf numFmtId="0" fontId="4" fillId="19" borderId="0" xfId="0" applyFont="1" applyFill="1" applyProtection="1"/>
    <xf numFmtId="0" fontId="4" fillId="12" borderId="1" xfId="0" applyFont="1" applyFill="1" applyBorder="1" applyAlignment="1" applyProtection="1">
      <alignment wrapText="1"/>
      <protection locked="0"/>
    </xf>
    <xf numFmtId="0" fontId="4" fillId="0" borderId="0" xfId="0" applyFont="1" applyFill="1" applyBorder="1" applyAlignment="1" applyProtection="1">
      <alignment wrapText="1"/>
      <protection locked="0"/>
    </xf>
    <xf numFmtId="0" fontId="20" fillId="17" borderId="0" xfId="0" applyFont="1" applyFill="1" applyAlignment="1">
      <alignment horizontal="center" vertical="center"/>
    </xf>
    <xf numFmtId="0" fontId="21" fillId="6" borderId="22" xfId="0" applyFont="1" applyFill="1" applyBorder="1" applyAlignment="1">
      <alignment horizontal="center"/>
    </xf>
    <xf numFmtId="0" fontId="0" fillId="6" borderId="22" xfId="0" applyFill="1" applyBorder="1" applyAlignment="1"/>
    <xf numFmtId="0" fontId="13" fillId="10" borderId="16" xfId="0" applyFont="1" applyFill="1" applyBorder="1" applyAlignment="1" applyProtection="1">
      <alignment horizontal="center"/>
    </xf>
    <xf numFmtId="0" fontId="4" fillId="19" borderId="4" xfId="0" applyFont="1" applyFill="1" applyBorder="1" applyAlignment="1">
      <alignment horizontal="center" vertical="center"/>
    </xf>
    <xf numFmtId="0" fontId="4" fillId="19" borderId="25" xfId="0" applyFont="1" applyFill="1" applyBorder="1" applyAlignment="1">
      <alignment horizontal="center" vertical="center"/>
    </xf>
    <xf numFmtId="0" fontId="4" fillId="19" borderId="5" xfId="0" applyFont="1" applyFill="1" applyBorder="1" applyAlignment="1">
      <alignment horizontal="center" vertical="center"/>
    </xf>
    <xf numFmtId="0" fontId="3" fillId="0" borderId="4" xfId="0" applyFont="1" applyFill="1" applyBorder="1" applyAlignment="1" applyProtection="1">
      <alignment horizontal="center" vertical="center"/>
    </xf>
    <xf numFmtId="0" fontId="3" fillId="0" borderId="25" xfId="0" applyFont="1" applyFill="1" applyBorder="1" applyAlignment="1" applyProtection="1">
      <alignment horizontal="center" vertical="center"/>
    </xf>
    <xf numFmtId="0" fontId="3" fillId="0" borderId="5" xfId="0" applyFont="1" applyFill="1" applyBorder="1" applyAlignment="1" applyProtection="1">
      <alignment horizontal="center" vertical="center"/>
    </xf>
    <xf numFmtId="0" fontId="3" fillId="0" borderId="1" xfId="0" applyFont="1" applyFill="1" applyBorder="1" applyAlignment="1" applyProtection="1">
      <alignment horizontal="left" vertical="center"/>
    </xf>
    <xf numFmtId="0" fontId="4" fillId="0" borderId="1"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3" fillId="0" borderId="4" xfId="0" applyFont="1" applyFill="1" applyBorder="1" applyAlignment="1" applyProtection="1">
      <alignment horizontal="left" vertical="center" wrapText="1"/>
    </xf>
    <xf numFmtId="0" fontId="3" fillId="0" borderId="25" xfId="0" applyFont="1" applyFill="1" applyBorder="1" applyAlignment="1" applyProtection="1">
      <alignment horizontal="left" vertical="center" wrapText="1"/>
    </xf>
    <xf numFmtId="0" fontId="3" fillId="0" borderId="5" xfId="0" applyFont="1" applyFill="1" applyBorder="1" applyAlignment="1" applyProtection="1">
      <alignment horizontal="left" vertical="center" wrapText="1"/>
    </xf>
    <xf numFmtId="0" fontId="4" fillId="0" borderId="25" xfId="0" applyFont="1" applyBorder="1" applyAlignment="1">
      <alignment horizontal="center" vertical="center"/>
    </xf>
    <xf numFmtId="0" fontId="3" fillId="0" borderId="7" xfId="0" applyFont="1" applyFill="1" applyBorder="1" applyAlignment="1" applyProtection="1">
      <alignment horizontal="left" vertical="center" wrapText="1"/>
    </xf>
    <xf numFmtId="0" fontId="3" fillId="0" borderId="8" xfId="0" applyFont="1" applyFill="1" applyBorder="1" applyAlignment="1" applyProtection="1">
      <alignment horizontal="left" vertical="center" wrapText="1"/>
    </xf>
    <xf numFmtId="0" fontId="3" fillId="0" borderId="1" xfId="0" applyFont="1" applyFill="1" applyBorder="1" applyAlignment="1" applyProtection="1">
      <alignment horizontal="left" vertical="center" wrapText="1"/>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 xfId="0" applyFont="1" applyFill="1" applyBorder="1" applyAlignment="1">
      <alignment horizontal="center" vertical="center"/>
    </xf>
    <xf numFmtId="0" fontId="22" fillId="5" borderId="0" xfId="0" applyFont="1" applyFill="1" applyAlignment="1" applyProtection="1">
      <alignment horizontal="center" vertical="center"/>
    </xf>
    <xf numFmtId="0" fontId="17" fillId="14" borderId="0" xfId="0" applyFont="1" applyFill="1" applyAlignment="1" applyProtection="1">
      <alignment horizontal="center" vertical="center"/>
    </xf>
    <xf numFmtId="0" fontId="38" fillId="6" borderId="0" xfId="0" applyFont="1" applyFill="1" applyAlignment="1" applyProtection="1">
      <alignment horizontal="center" vertical="center"/>
    </xf>
    <xf numFmtId="0" fontId="4" fillId="20" borderId="0" xfId="0" applyFont="1" applyFill="1"/>
  </cellXfs>
  <cellStyles count="1">
    <cellStyle name="Normal" xfId="0" builtinId="0"/>
  </cellStyles>
  <dxfs count="88">
    <dxf>
      <font>
        <color rgb="FF9C6500"/>
      </font>
      <fill>
        <patternFill>
          <bgColor rgb="FFFFEB9C"/>
        </patternFill>
      </fill>
    </dxf>
    <dxf>
      <font>
        <color rgb="FF006100"/>
      </font>
      <fill>
        <patternFill>
          <bgColor rgb="FFC6EFCE"/>
        </patternFill>
      </fill>
    </dxf>
    <dxf>
      <font>
        <color rgb="FF9C0006"/>
      </font>
      <fill>
        <patternFill>
          <bgColor rgb="FFFFC7CE"/>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color theme="0"/>
      </font>
      <fill>
        <patternFill>
          <bgColor rgb="FFC0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color rgb="FF9C6500"/>
      </font>
      <fill>
        <patternFill>
          <bgColor rgb="FFFFEB9C"/>
        </patternFill>
      </fill>
    </dxf>
    <dxf>
      <font>
        <color theme="0"/>
      </font>
      <fill>
        <patternFill>
          <bgColor rgb="FFC0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7" tint="0.79998168889431442"/>
        </patternFill>
      </fill>
    </dxf>
    <dxf>
      <fill>
        <patternFill>
          <bgColor theme="7" tint="0.79998168889431442"/>
        </patternFill>
      </fill>
    </dxf>
    <dxf>
      <font>
        <color theme="0"/>
      </font>
      <fill>
        <patternFill>
          <bgColor rgb="FFC00000"/>
        </patternFill>
      </fill>
    </dxf>
    <dxf>
      <fill>
        <patternFill>
          <bgColor theme="0" tint="-0.499984740745262"/>
        </patternFill>
      </fill>
    </dxf>
    <dxf>
      <font>
        <color rgb="FF00B050"/>
      </font>
      <fill>
        <patternFill patternType="none">
          <bgColor auto="1"/>
        </patternFill>
      </fill>
    </dxf>
    <dxf>
      <font>
        <color rgb="FFFF0000"/>
      </font>
    </dxf>
    <dxf>
      <font>
        <color theme="0"/>
      </font>
      <fill>
        <patternFill>
          <bgColor rgb="FFFF0000"/>
        </patternFill>
      </fill>
    </dxf>
    <dxf>
      <font>
        <color theme="0"/>
      </font>
      <fill>
        <patternFill>
          <bgColor theme="0" tint="-0.499984740745262"/>
        </patternFill>
      </fill>
    </dxf>
    <dxf>
      <fill>
        <patternFill>
          <bgColor rgb="FF00B05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7" tint="0.79998168889431442"/>
        </patternFill>
      </fill>
    </dxf>
    <dxf>
      <fill>
        <patternFill>
          <bgColor theme="7" tint="0.79998168889431442"/>
        </patternFill>
      </fill>
    </dxf>
    <dxf>
      <font>
        <color theme="0"/>
      </font>
      <fill>
        <patternFill>
          <bgColor rgb="FFC00000"/>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color theme="0"/>
      </font>
      <fill>
        <patternFill>
          <bgColor rgb="FFC0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7" tint="0.79998168889431442"/>
        </patternFill>
      </fill>
    </dxf>
    <dxf>
      <fill>
        <patternFill>
          <bgColor theme="7"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7" tint="0.79998168889431442"/>
        </patternFill>
      </fill>
    </dxf>
    <dxf>
      <fill>
        <patternFill>
          <bgColor theme="7" tint="0.79998168889431442"/>
        </patternFill>
      </fill>
    </dxf>
    <dxf>
      <font>
        <color theme="0"/>
      </font>
      <fill>
        <patternFill>
          <bgColor rgb="FFC00000"/>
        </patternFill>
      </fill>
    </dxf>
    <dxf>
      <font>
        <color rgb="FF9C0006"/>
      </font>
      <fill>
        <patternFill>
          <bgColor rgb="FFFFC7CE"/>
        </patternFill>
      </fill>
    </dxf>
    <dxf>
      <font>
        <color rgb="FF9C0006"/>
      </font>
      <fill>
        <patternFill>
          <bgColor rgb="FFFFC7CE"/>
        </patternFill>
      </fill>
    </dxf>
    <dxf>
      <fill>
        <patternFill>
          <bgColor theme="7" tint="0.79998168889431442"/>
        </patternFill>
      </fill>
    </dxf>
    <dxf>
      <fill>
        <patternFill>
          <bgColor theme="7" tint="0.79998168889431442"/>
        </patternFill>
      </fill>
    </dxf>
    <dxf>
      <font>
        <color rgb="FF9C6500"/>
      </font>
      <fill>
        <patternFill>
          <bgColor rgb="FFFFEB9C"/>
        </patternFill>
      </fill>
    </dxf>
    <dxf>
      <font>
        <color theme="0"/>
      </font>
      <fill>
        <patternFill>
          <bgColor rgb="FFC00000"/>
        </patternFill>
      </fill>
    </dxf>
    <dxf>
      <fill>
        <patternFill>
          <bgColor theme="7" tint="0.79998168889431442"/>
        </patternFill>
      </fill>
    </dxf>
    <dxf>
      <fill>
        <patternFill>
          <bgColor theme="7" tint="0.79998168889431442"/>
        </patternFill>
      </fill>
    </dxf>
    <dxf>
      <fill>
        <patternFill>
          <bgColor theme="7" tint="0.79998168889431442"/>
        </patternFill>
      </fill>
    </dxf>
    <dxf>
      <font>
        <color rgb="FF9C0006"/>
      </font>
      <fill>
        <patternFill>
          <bgColor rgb="FFFFC7CE"/>
        </patternFill>
      </fill>
    </dxf>
    <dxf>
      <font>
        <color rgb="FF9C0006"/>
      </font>
      <fill>
        <patternFill>
          <bgColor rgb="FFFFC7CE"/>
        </patternFill>
      </fill>
    </dxf>
    <dxf>
      <fill>
        <patternFill>
          <bgColor theme="7" tint="0.79998168889431442"/>
        </patternFill>
      </fill>
    </dxf>
    <dxf>
      <fill>
        <patternFill>
          <bgColor theme="7" tint="0.79998168889431442"/>
        </patternFill>
      </fill>
    </dxf>
    <dxf>
      <font>
        <color theme="0"/>
      </font>
      <fill>
        <patternFill>
          <bgColor rgb="FFC00000"/>
        </patternFill>
      </fill>
    </dxf>
    <dxf>
      <font>
        <color rgb="FF9C0006"/>
      </font>
      <fill>
        <patternFill>
          <bgColor rgb="FFFFC7CE"/>
        </patternFill>
      </fill>
    </dxf>
    <dxf>
      <font>
        <strike val="0"/>
        <outline val="0"/>
        <shadow val="0"/>
        <vertAlign val="baseline"/>
        <color rgb="FF000000"/>
        <name val="Arial Narrow"/>
        <scheme val="none"/>
      </font>
      <fill>
        <patternFill patternType="solid">
          <fgColor rgb="FFFFFFFF"/>
          <bgColor rgb="FFFFFFFF"/>
        </patternFill>
      </fill>
      <alignment horizontal="general"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protection locked="0" hidden="0"/>
    </dxf>
    <dxf>
      <font>
        <strike val="0"/>
        <outline val="0"/>
        <shadow val="0"/>
        <vertAlign val="baseline"/>
        <color rgb="FF000000"/>
        <name val="Arial Narrow"/>
        <scheme val="none"/>
      </font>
      <fill>
        <patternFill patternType="solid">
          <fgColor rgb="FFFFFFFF"/>
          <bgColor rgb="FFFFFFFF"/>
        </patternFill>
      </fill>
      <alignment horizontal="general"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protection locked="0" hidden="0"/>
    </dxf>
    <dxf>
      <font>
        <b/>
        <strike val="0"/>
        <outline val="0"/>
        <shadow val="0"/>
        <vertAlign val="baseline"/>
        <color rgb="FF000000"/>
        <name val="Arial Narrow"/>
        <scheme val="none"/>
      </font>
      <numFmt numFmtId="30" formatCode="@"/>
      <alignment horizontal="left"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protection locked="0" hidden="0"/>
    </dxf>
    <dxf>
      <font>
        <b/>
        <strike val="0"/>
        <outline val="0"/>
        <shadow val="0"/>
        <vertAlign val="baseline"/>
        <sz val="10"/>
        <color rgb="FF000000"/>
        <name val="Arial Narrow"/>
        <scheme val="none"/>
      </font>
      <numFmt numFmtId="1" formatCode="0"/>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protection locked="1" hidden="0"/>
    </dxf>
    <dxf>
      <font>
        <strike val="0"/>
        <outline val="0"/>
        <shadow val="0"/>
        <vertAlign val="baseline"/>
        <name val="Arial Narrow"/>
        <scheme val="none"/>
      </font>
      <protection locked="1" hidden="0"/>
    </dxf>
    <dxf>
      <font>
        <strike val="0"/>
        <outline val="0"/>
        <shadow val="0"/>
        <vertAlign val="baseline"/>
        <name val="Arial Narrow"/>
        <scheme val="none"/>
      </font>
      <protection locked="1" hidden="0"/>
    </dxf>
    <dxf>
      <font>
        <strike val="0"/>
        <outline val="0"/>
        <shadow val="0"/>
        <vertAlign val="baseline"/>
        <name val="Arial Narrow"/>
        <scheme val="none"/>
      </font>
      <protection locked="1" hidden="0"/>
    </dxf>
    <dxf>
      <font>
        <strike val="0"/>
        <outline val="0"/>
        <shadow val="0"/>
        <vertAlign val="baseline"/>
        <name val="Arial Narrow"/>
        <scheme val="none"/>
      </font>
      <protection locked="1" hidden="0"/>
    </dxf>
  </dxfs>
  <tableStyles count="0" defaultTableStyle="TableStyleMedium2" defaultPivotStyle="PivotStyleLight16"/>
  <colors>
    <mruColors>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ebp"/><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webp"/><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1</xdr:col>
      <xdr:colOff>251460</xdr:colOff>
      <xdr:row>11</xdr:row>
      <xdr:rowOff>112608</xdr:rowOff>
    </xdr:from>
    <xdr:ext cx="10314944" cy="1162476"/>
    <xdr:sp macro="" textlink="">
      <xdr:nvSpPr>
        <xdr:cNvPr id="2" name="Rectangle 1">
          <a:extLst>
            <a:ext uri="{FF2B5EF4-FFF2-40B4-BE49-F238E27FC236}">
              <a16:creationId xmlns:a16="http://schemas.microsoft.com/office/drawing/2014/main" id="{E1A7F983-8F37-49CD-A529-F2E6860F08A1}"/>
            </a:ext>
          </a:extLst>
        </xdr:cNvPr>
        <xdr:cNvSpPr/>
      </xdr:nvSpPr>
      <xdr:spPr>
        <a:xfrm>
          <a:off x="1043940" y="2147148"/>
          <a:ext cx="10314944" cy="1162476"/>
        </a:xfrm>
        <a:prstGeom prst="rect">
          <a:avLst/>
        </a:prstGeom>
        <a:solidFill>
          <a:srgbClr val="FFFFFF"/>
        </a:solidFill>
        <a:ln cap="flat">
          <a:noFill/>
          <a:prstDash val="solid"/>
        </a:ln>
      </xdr:spPr>
      <xdr:txBody>
        <a:bodyPr vert="horz" wrap="square" lIns="91440" tIns="45720" rIns="91440" bIns="45720" anchor="t" anchorCtr="1" compatLnSpc="0">
          <a:noAutofit/>
        </a:bodyPr>
        <a:lstStyle/>
        <a:p>
          <a:pPr marL="0" marR="0" lvl="0" indent="0" algn="ctr"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fr-FR" sz="1400" b="0" i="0" u="none" strike="noStrike" kern="0" cap="none" spc="0" baseline="0">
              <a:solidFill>
                <a:srgbClr val="000000"/>
              </a:solidFill>
              <a:uFillTx/>
              <a:latin typeface="Arial" pitchFamily="34"/>
              <a:cs typeface="Arial" pitchFamily="34"/>
            </a:rPr>
            <a:t>L’application des mesures de biosécurité en élevage a pour objectif de prévenir ou de limiter l’introduction, la circulation et la diffusion de contaminants. Cet outil d’auto-évaluation a été conçu comme un outil de progrès, permettant de cibler les points à améliorer à court ou moyen terme et proposant des voies d’amélioration à discuter avec votre encadrement technique. Pour mieux appréhender vos progrés, un suivi dans le temps sera nécessaire. </a:t>
          </a:r>
        </a:p>
        <a:p>
          <a:pPr marL="0" marR="0" lvl="0" indent="0" algn="ctr"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fr-FR" sz="1400" b="0" i="0" u="none" strike="noStrike" kern="0" cap="none" spc="0" baseline="0">
            <a:solidFill>
              <a:srgbClr val="000000"/>
            </a:solidFill>
            <a:uFillTx/>
            <a:latin typeface="Arial" pitchFamily="34"/>
            <a:cs typeface="Arial" pitchFamily="34"/>
          </a:endParaRPr>
        </a:p>
      </xdr:txBody>
    </xdr:sp>
    <xdr:clientData/>
  </xdr:oneCellAnchor>
  <xdr:oneCellAnchor>
    <xdr:from>
      <xdr:col>1</xdr:col>
      <xdr:colOff>697650</xdr:colOff>
      <xdr:row>18</xdr:row>
      <xdr:rowOff>16084</xdr:rowOff>
    </xdr:from>
    <xdr:ext cx="3166530" cy="551182"/>
    <xdr:sp macro="" textlink="">
      <xdr:nvSpPr>
        <xdr:cNvPr id="3" name="Zone de texte 52">
          <a:extLst>
            <a:ext uri="{FF2B5EF4-FFF2-40B4-BE49-F238E27FC236}">
              <a16:creationId xmlns:a16="http://schemas.microsoft.com/office/drawing/2014/main" id="{98271A16-67B2-4139-8613-CF3DE1405730}"/>
            </a:ext>
          </a:extLst>
        </xdr:cNvPr>
        <xdr:cNvSpPr txBox="1"/>
      </xdr:nvSpPr>
      <xdr:spPr>
        <a:xfrm>
          <a:off x="1490130" y="3368884"/>
          <a:ext cx="3166530" cy="551182"/>
        </a:xfrm>
        <a:prstGeom prst="rect">
          <a:avLst/>
        </a:prstGeom>
        <a:solidFill>
          <a:srgbClr val="FFFFFF"/>
        </a:solidFill>
        <a:ln cap="flat">
          <a:noFill/>
        </a:ln>
      </xdr:spPr>
      <xdr:txBody>
        <a:bodyPr vert="horz" wrap="square" lIns="91440" tIns="45720" rIns="91440" bIns="45720" anchor="ctr" anchorCtr="0" compatLnSpc="1">
          <a:noAutofit/>
        </a:bodyPr>
        <a:lstStyle/>
        <a:p>
          <a:pPr marL="0" marR="0" lvl="0" indent="0" algn="ctr" defTabSz="914400" rtl="0" fontAlgn="auto" hangingPunct="1">
            <a:lnSpc>
              <a:spcPct val="107000"/>
            </a:lnSpc>
            <a:spcBef>
              <a:spcPts val="0"/>
            </a:spcBef>
            <a:spcAft>
              <a:spcPts val="0"/>
            </a:spcAft>
            <a:buNone/>
            <a:tabLst/>
            <a:defRPr sz="1800" b="0" i="0" u="none" strike="noStrike" kern="0" cap="none" spc="0" baseline="0">
              <a:solidFill>
                <a:srgbClr val="000000"/>
              </a:solidFill>
              <a:uFillTx/>
            </a:defRPr>
          </a:pPr>
          <a:r>
            <a:rPr lang="fr-FR" sz="1200" b="1" i="0" u="none" strike="noStrike" kern="0" cap="none" spc="0" baseline="0">
              <a:solidFill>
                <a:srgbClr val="000000"/>
              </a:solidFill>
              <a:uFillTx/>
              <a:latin typeface="Arial" pitchFamily="34"/>
              <a:ea typeface="Calibri" pitchFamily="34"/>
              <a:cs typeface="Arial" pitchFamily="34"/>
            </a:rPr>
            <a:t>Méthode : répondre à toutes les questions avec franchise.</a:t>
          </a:r>
        </a:p>
        <a:p>
          <a:pPr marL="0" marR="0" lvl="0" indent="0" algn="ctr" defTabSz="914400" rtl="0" fontAlgn="auto" hangingPunct="1">
            <a:lnSpc>
              <a:spcPct val="107000"/>
            </a:lnSpc>
            <a:spcBef>
              <a:spcPts val="0"/>
            </a:spcBef>
            <a:spcAft>
              <a:spcPts val="0"/>
            </a:spcAft>
            <a:buNone/>
            <a:tabLst/>
            <a:defRPr sz="1800" b="0" i="0" u="none" strike="noStrike" kern="0" cap="none" spc="0" baseline="0">
              <a:solidFill>
                <a:srgbClr val="000000"/>
              </a:solidFill>
              <a:uFillTx/>
            </a:defRPr>
          </a:pPr>
          <a:r>
            <a:rPr lang="fr-FR" sz="1200" b="1" i="0" u="none" strike="noStrike" kern="0" cap="none" spc="0" baseline="0">
              <a:solidFill>
                <a:srgbClr val="000000"/>
              </a:solidFill>
              <a:uFillTx/>
              <a:latin typeface="Arial" pitchFamily="34"/>
              <a:ea typeface="Calibri" pitchFamily="34"/>
              <a:cs typeface="Arial" pitchFamily="34"/>
            </a:rPr>
            <a:t> Une seule réponse par question !</a:t>
          </a:r>
          <a:endParaRPr lang="fr-FR" sz="1200" b="0" i="0" u="none" strike="noStrike" kern="0" cap="none" spc="0" baseline="0">
            <a:solidFill>
              <a:srgbClr val="000000"/>
            </a:solidFill>
            <a:uFillTx/>
            <a:latin typeface="Arial" pitchFamily="34"/>
            <a:ea typeface="Calibri" pitchFamily="34"/>
            <a:cs typeface="Arial" pitchFamily="34"/>
          </a:endParaRPr>
        </a:p>
        <a:p>
          <a:pPr marL="0" marR="0" lvl="0" indent="0" defTabSz="914400" rtl="0" fontAlgn="auto" hangingPunct="1">
            <a:lnSpc>
              <a:spcPct val="107000"/>
            </a:lnSpc>
            <a:spcBef>
              <a:spcPts val="0"/>
            </a:spcBef>
            <a:spcAft>
              <a:spcPts val="800"/>
            </a:spcAft>
            <a:buNone/>
            <a:tabLst/>
            <a:defRPr sz="1800" b="0" i="0" u="none" strike="noStrike" kern="0" cap="none" spc="0" baseline="0">
              <a:solidFill>
                <a:srgbClr val="000000"/>
              </a:solidFill>
              <a:uFillTx/>
            </a:defRPr>
          </a:pPr>
          <a:r>
            <a:rPr lang="fr-FR" sz="1200" b="1" i="0" u="none" strike="noStrike" kern="0" cap="none" spc="0" baseline="0">
              <a:solidFill>
                <a:srgbClr val="000000"/>
              </a:solidFill>
              <a:uFillTx/>
              <a:latin typeface="Arial" pitchFamily="34"/>
              <a:ea typeface="Calibri" pitchFamily="34"/>
              <a:cs typeface="Arial" pitchFamily="34"/>
            </a:rPr>
            <a:t> </a:t>
          </a:r>
          <a:endParaRPr lang="fr-FR" sz="1200" b="0" i="0" u="none" strike="noStrike" kern="0" cap="none" spc="0" baseline="0">
            <a:solidFill>
              <a:srgbClr val="000000"/>
            </a:solidFill>
            <a:uFillTx/>
            <a:latin typeface="Arial" pitchFamily="34"/>
            <a:ea typeface="Calibri" pitchFamily="34"/>
            <a:cs typeface="Arial" pitchFamily="34"/>
          </a:endParaRPr>
        </a:p>
      </xdr:txBody>
    </xdr:sp>
    <xdr:clientData/>
  </xdr:oneCellAnchor>
  <xdr:oneCellAnchor>
    <xdr:from>
      <xdr:col>1</xdr:col>
      <xdr:colOff>757973</xdr:colOff>
      <xdr:row>16</xdr:row>
      <xdr:rowOff>138010</xdr:rowOff>
    </xdr:from>
    <xdr:ext cx="243843" cy="366610"/>
    <xdr:sp macro="" textlink="">
      <xdr:nvSpPr>
        <xdr:cNvPr id="4" name="Flèche courbée vers la droite 3">
          <a:extLst>
            <a:ext uri="{FF2B5EF4-FFF2-40B4-BE49-F238E27FC236}">
              <a16:creationId xmlns:a16="http://schemas.microsoft.com/office/drawing/2014/main" id="{6CF064CA-97B1-4B57-8103-87B8835C03F4}"/>
            </a:ext>
          </a:extLst>
        </xdr:cNvPr>
        <xdr:cNvSpPr/>
      </xdr:nvSpPr>
      <xdr:spPr>
        <a:xfrm>
          <a:off x="1550453" y="3125050"/>
          <a:ext cx="243843" cy="366610"/>
        </a:xfrm>
        <a:custGeom>
          <a:avLst>
            <a:gd name="f12" fmla="val 25000"/>
            <a:gd name="f13" fmla="val 50000"/>
            <a:gd name="f14" fmla="val 25000"/>
          </a:avLst>
          <a:gdLst>
            <a:gd name="f3" fmla="val 10800000"/>
            <a:gd name="f4" fmla="val 5400000"/>
            <a:gd name="f5" fmla="val 16200000"/>
            <a:gd name="f6" fmla="val 180"/>
            <a:gd name="f7" fmla="val w"/>
            <a:gd name="f8" fmla="val h"/>
            <a:gd name="f9" fmla="val ss"/>
            <a:gd name="f10" fmla="val 0"/>
            <a:gd name="f11" fmla="*/ 5419351 1 1725033"/>
            <a:gd name="f12" fmla="val 25000"/>
            <a:gd name="f13" fmla="val 50000"/>
            <a:gd name="f14" fmla="val 25000"/>
            <a:gd name="f15" fmla="+- 0 0 -270"/>
            <a:gd name="f16" fmla="+- 0 0 -180"/>
            <a:gd name="f17" fmla="+- 0 0 -90"/>
            <a:gd name="f18" fmla="abs f7"/>
            <a:gd name="f19" fmla="abs f8"/>
            <a:gd name="f20" fmla="abs f9"/>
            <a:gd name="f21" fmla="val f10"/>
            <a:gd name="f22" fmla="val f13"/>
            <a:gd name="f23" fmla="val f12"/>
            <a:gd name="f24" fmla="val f14"/>
            <a:gd name="f25" fmla="*/ f15 f3 1"/>
            <a:gd name="f26" fmla="*/ f16 f3 1"/>
            <a:gd name="f27" fmla="*/ f17 f3 1"/>
            <a:gd name="f28" fmla="?: f18 f7 1"/>
            <a:gd name="f29" fmla="?: f19 f8 1"/>
            <a:gd name="f30" fmla="?: f20 f9 1"/>
            <a:gd name="f31" fmla="*/ f25 1 f6"/>
            <a:gd name="f32" fmla="*/ f26 1 f6"/>
            <a:gd name="f33" fmla="*/ f27 1 f6"/>
            <a:gd name="f34" fmla="*/ f28 1 21600"/>
            <a:gd name="f35" fmla="*/ f29 1 21600"/>
            <a:gd name="f36" fmla="*/ 21600 f28 1"/>
            <a:gd name="f37" fmla="*/ 21600 f29 1"/>
            <a:gd name="f38" fmla="+- f31 0 f4"/>
            <a:gd name="f39" fmla="+- f32 0 f4"/>
            <a:gd name="f40" fmla="+- f33 0 f4"/>
            <a:gd name="f41" fmla="min f35 f34"/>
            <a:gd name="f42" fmla="*/ f36 1 f30"/>
            <a:gd name="f43" fmla="*/ f37 1 f30"/>
            <a:gd name="f44" fmla="val f42"/>
            <a:gd name="f45" fmla="val f43"/>
            <a:gd name="f46" fmla="*/ f21 f41 1"/>
            <a:gd name="f47" fmla="+- f45 0 f21"/>
            <a:gd name="f48" fmla="+- f44 0 f21"/>
            <a:gd name="f49" fmla="*/ f44 f41 1"/>
            <a:gd name="f50" fmla="*/ f45 f41 1"/>
            <a:gd name="f51" fmla="*/ f47 1 2"/>
            <a:gd name="f52" fmla="min f48 f47"/>
            <a:gd name="f53" fmla="*/ f48 f48 1"/>
            <a:gd name="f54" fmla="*/ f48 f41 1"/>
            <a:gd name="f55" fmla="*/ f52 f23 1"/>
            <a:gd name="f56" fmla="*/ f52 f22 1"/>
            <a:gd name="f57" fmla="*/ f52 f24 1"/>
            <a:gd name="f58" fmla="*/ f55 1 100000"/>
            <a:gd name="f59" fmla="*/ f56 1 100000"/>
            <a:gd name="f60" fmla="*/ f57 1 100000"/>
            <a:gd name="f61" fmla="+- f58 f59 0"/>
            <a:gd name="f62" fmla="*/ f58 f58 1"/>
            <a:gd name="f63" fmla="*/ f60 f60 1"/>
            <a:gd name="f64" fmla="+- f59 0 f58"/>
            <a:gd name="f65" fmla="*/ f59 1 2"/>
            <a:gd name="f66" fmla="+- f44 0 f60"/>
            <a:gd name="f67" fmla="+- 0 0 f60"/>
            <a:gd name="f68" fmla="*/ f58 1 2"/>
            <a:gd name="f69" fmla="*/ f58 f41 1"/>
            <a:gd name="f70" fmla="*/ f61 1 4"/>
            <a:gd name="f71" fmla="+- f53 0 f63"/>
            <a:gd name="f72" fmla="*/ f64 1 2"/>
            <a:gd name="f73" fmla="+- f45 0 f65"/>
            <a:gd name="f74" fmla="+- 0 0 f67"/>
            <a:gd name="f75" fmla="+- 0 0 f68"/>
            <a:gd name="f76" fmla="*/ f66 f41 1"/>
            <a:gd name="f77" fmla="*/ f68 f41 1"/>
            <a:gd name="f78" fmla="+- f51 0 f70"/>
            <a:gd name="f79" fmla="sqrt f71"/>
            <a:gd name="f80" fmla="+- 0 0 f75"/>
            <a:gd name="f81" fmla="*/ f73 f41 1"/>
            <a:gd name="f82" fmla="*/ f78 2 1"/>
            <a:gd name="f83" fmla="+- f78 f58 0"/>
            <a:gd name="f84" fmla="*/ f79 f78 1"/>
            <a:gd name="f85" fmla="*/ f78 f41 1"/>
            <a:gd name="f86" fmla="*/ f82 f82 1"/>
            <a:gd name="f87" fmla="*/ f84 1 f48"/>
            <a:gd name="f88" fmla="+- f78 f83 0"/>
            <a:gd name="f89" fmla="+- f86 0 f62"/>
            <a:gd name="f90" fmla="+- f78 f87 0"/>
            <a:gd name="f91" fmla="+- f83 f87 0"/>
            <a:gd name="f92" fmla="+- 0 0 f87"/>
            <a:gd name="f93" fmla="*/ f88 1 2"/>
            <a:gd name="f94" fmla="sqrt f89"/>
            <a:gd name="f95" fmla="+- f90 0 f72"/>
            <a:gd name="f96" fmla="+- f91 f72 0"/>
            <a:gd name="f97" fmla="+- 0 0 f92"/>
            <a:gd name="f98" fmla="*/ f91 f41 1"/>
            <a:gd name="f99" fmla="*/ f93 f41 1"/>
            <a:gd name="f100" fmla="*/ f94 f48 1"/>
            <a:gd name="f101" fmla="at2 f74 f97"/>
            <a:gd name="f102" fmla="*/ f95 f41 1"/>
            <a:gd name="f103" fmla="*/ f96 f41 1"/>
            <a:gd name="f104" fmla="*/ f100 1 f82"/>
            <a:gd name="f105" fmla="+- f101 f4 0"/>
            <a:gd name="f106" fmla="*/ f105 f11 1"/>
            <a:gd name="f107" fmla="+- 0 0 f104"/>
            <a:gd name="f108" fmla="*/ f106 1 f3"/>
            <a:gd name="f109" fmla="+- 0 0 f107"/>
            <a:gd name="f110" fmla="+- 0 0 f108"/>
            <a:gd name="f111" fmla="at2 f109 f80"/>
            <a:gd name="f112" fmla="val f110"/>
            <a:gd name="f113" fmla="+- f111 f4 0"/>
            <a:gd name="f114" fmla="+- 0 0 f112"/>
            <a:gd name="f115" fmla="*/ f113 f11 1"/>
            <a:gd name="f116" fmla="*/ f114 f3 1"/>
            <a:gd name="f117" fmla="*/ f115 1 f3"/>
            <a:gd name="f118" fmla="*/ f116 1 f11"/>
            <a:gd name="f119" fmla="+- 0 0 f117"/>
            <a:gd name="f120" fmla="+- f118 0 f4"/>
            <a:gd name="f121" fmla="val f119"/>
            <a:gd name="f122" fmla="+- f3 0 f120"/>
            <a:gd name="f123" fmla="+- 0 0 f120"/>
            <a:gd name="f124" fmla="+- 0 0 f121"/>
            <a:gd name="f125" fmla="*/ f124 f3 1"/>
            <a:gd name="f126" fmla="*/ f125 1 f11"/>
            <a:gd name="f127" fmla="+- f126 0 f4"/>
            <a:gd name="f128" fmla="+- f127 0 f4"/>
            <a:gd name="f129" fmla="+- f4 f127 0"/>
            <a:gd name="f130" fmla="+- f3 0 f127"/>
          </a:gdLst>
          <a:ahLst/>
          <a:cxnLst>
            <a:cxn ang="3cd4">
              <a:pos x="hc" y="t"/>
            </a:cxn>
            <a:cxn ang="0">
              <a:pos x="r" y="vc"/>
            </a:cxn>
            <a:cxn ang="cd4">
              <a:pos x="hc" y="b"/>
            </a:cxn>
            <a:cxn ang="cd2">
              <a:pos x="l" y="vc"/>
            </a:cxn>
            <a:cxn ang="f38">
              <a:pos x="f46" y="f99"/>
            </a:cxn>
            <a:cxn ang="f39">
              <a:pos x="f76" y="f103"/>
            </a:cxn>
            <a:cxn ang="f40">
              <a:pos x="f49" y="f81"/>
            </a:cxn>
            <a:cxn ang="f40">
              <a:pos x="f76" y="f102"/>
            </a:cxn>
            <a:cxn ang="f40">
              <a:pos x="f49" y="f77"/>
            </a:cxn>
          </a:cxnLst>
          <a:rect l="f46" t="f46" r="f49" b="f50"/>
          <a:pathLst>
            <a:path stroke="0">
              <a:moveTo>
                <a:pt x="f46" y="f85"/>
              </a:moveTo>
              <a:arcTo wR="f54" hR="f85" stAng="f3" swAng="f123"/>
              <a:lnTo>
                <a:pt x="f76" y="f102"/>
              </a:lnTo>
              <a:lnTo>
                <a:pt x="f49" y="f81"/>
              </a:lnTo>
              <a:lnTo>
                <a:pt x="f76" y="f103"/>
              </a:lnTo>
              <a:lnTo>
                <a:pt x="f76" y="f98"/>
              </a:lnTo>
              <a:arcTo wR="f54" hR="f85" stAng="f122" swAng="f120"/>
              <a:close/>
            </a:path>
            <a:path stroke="0">
              <a:moveTo>
                <a:pt x="f49" y="f69"/>
              </a:moveTo>
              <a:arcTo wR="f54" hR="f85" stAng="f5" swAng="f128"/>
              <a:arcTo wR="f54" hR="f85" stAng="f130" swAng="f129"/>
              <a:close/>
            </a:path>
            <a:path fill="none">
              <a:moveTo>
                <a:pt x="f46" y="f85"/>
              </a:moveTo>
              <a:arcTo wR="f54" hR="f85" stAng="f3" swAng="f123"/>
              <a:lnTo>
                <a:pt x="f76" y="f102"/>
              </a:lnTo>
              <a:lnTo>
                <a:pt x="f49" y="f81"/>
              </a:lnTo>
              <a:lnTo>
                <a:pt x="f76" y="f103"/>
              </a:lnTo>
              <a:lnTo>
                <a:pt x="f76" y="f98"/>
              </a:lnTo>
              <a:arcTo wR="f54" hR="f85" stAng="f122" swAng="f120"/>
              <a:lnTo>
                <a:pt x="f46" y="f85"/>
              </a:lnTo>
              <a:arcTo wR="f54" hR="f85" stAng="f3" swAng="f4"/>
              <a:lnTo>
                <a:pt x="f49" y="f69"/>
              </a:lnTo>
              <a:arcTo wR="f54" hR="f85" stAng="f5" swAng="f128"/>
            </a:path>
          </a:pathLst>
        </a:custGeom>
        <a:solidFill>
          <a:srgbClr val="ED7D31"/>
        </a:solidFill>
        <a:ln cap="flat">
          <a:noFill/>
          <a:prstDash val="solid"/>
        </a:ln>
      </xdr:spPr>
      <xdr:txBody>
        <a:bodyPr vert="horz" wrap="square" lIns="91440" tIns="45720" rIns="91440" bIns="45720" anchor="ctr" anchorCtr="0" compatLnSpc="1">
          <a:noAutofit/>
        </a:bodyPr>
        <a:lstStyle/>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fr-FR" sz="1100" b="0" i="0" u="none" strike="noStrike" kern="0" cap="none" spc="0" baseline="0">
            <a:solidFill>
              <a:srgbClr val="FFFFFF"/>
            </a:solidFill>
            <a:uFillTx/>
            <a:latin typeface="Calibri"/>
          </a:endParaRPr>
        </a:p>
      </xdr:txBody>
    </xdr:sp>
    <xdr:clientData/>
  </xdr:oneCellAnchor>
  <xdr:oneCellAnchor>
    <xdr:from>
      <xdr:col>2</xdr:col>
      <xdr:colOff>182880</xdr:colOff>
      <xdr:row>4</xdr:row>
      <xdr:rowOff>164774</xdr:rowOff>
    </xdr:from>
    <xdr:ext cx="10039508" cy="771525"/>
    <xdr:sp macro="" textlink="">
      <xdr:nvSpPr>
        <xdr:cNvPr id="6" name="ZoneTexte 5">
          <a:extLst>
            <a:ext uri="{FF2B5EF4-FFF2-40B4-BE49-F238E27FC236}">
              <a16:creationId xmlns:a16="http://schemas.microsoft.com/office/drawing/2014/main" id="{D35E22C6-EE74-406B-A84A-A5D70483850E}"/>
            </a:ext>
          </a:extLst>
        </xdr:cNvPr>
        <xdr:cNvSpPr txBox="1"/>
      </xdr:nvSpPr>
      <xdr:spPr>
        <a:xfrm>
          <a:off x="2819400" y="903914"/>
          <a:ext cx="10039508" cy="771525"/>
        </a:xfrm>
        <a:prstGeom prst="rect">
          <a:avLst/>
        </a:prstGeom>
        <a:noFill/>
        <a:ln cap="flat">
          <a:noFill/>
        </a:ln>
      </xdr:spPr>
      <xdr:txBody>
        <a:bodyPr vert="horz" wrap="square" lIns="91440" tIns="45720" rIns="91440" bIns="45720" anchor="t" anchorCtr="1" compatLnSpc="0">
          <a:noAutofit/>
        </a:bodyPr>
        <a:lstStyle/>
        <a:p>
          <a:pPr marL="0" marR="0" lvl="0" indent="0" algn="ctr"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fr-FR" sz="3500" b="0" i="0" u="none" strike="noStrike" kern="0" cap="none" spc="0" baseline="0">
              <a:solidFill>
                <a:srgbClr val="92D050"/>
              </a:solidFill>
              <a:uFillTx/>
              <a:latin typeface="Impact" pitchFamily="34"/>
              <a:cs typeface="Aharoni" pitchFamily="2"/>
            </a:rPr>
            <a:t>J'EVALUE LA BIOSECURITE SUR MON EXPLOITATION </a:t>
          </a:r>
        </a:p>
      </xdr:txBody>
    </xdr:sp>
    <xdr:clientData/>
  </xdr:oneCellAnchor>
  <xdr:oneCellAnchor>
    <xdr:from>
      <xdr:col>5</xdr:col>
      <xdr:colOff>173022</xdr:colOff>
      <xdr:row>29</xdr:row>
      <xdr:rowOff>1792</xdr:rowOff>
    </xdr:from>
    <xdr:ext cx="7447723" cy="254450"/>
    <xdr:sp macro="" textlink="">
      <xdr:nvSpPr>
        <xdr:cNvPr id="7" name="Rectangle 6">
          <a:extLst>
            <a:ext uri="{FF2B5EF4-FFF2-40B4-BE49-F238E27FC236}">
              <a16:creationId xmlns:a16="http://schemas.microsoft.com/office/drawing/2014/main" id="{7F1202D9-6536-43CD-9E60-82E24A282FDD}"/>
            </a:ext>
          </a:extLst>
        </xdr:cNvPr>
        <xdr:cNvSpPr/>
      </xdr:nvSpPr>
      <xdr:spPr>
        <a:xfrm>
          <a:off x="5186982" y="5366272"/>
          <a:ext cx="7447723" cy="254450"/>
        </a:xfrm>
        <a:prstGeom prst="rect">
          <a:avLst/>
        </a:prstGeom>
        <a:solidFill>
          <a:srgbClr val="FFFFFF"/>
        </a:solidFill>
        <a:ln cap="flat">
          <a:noFill/>
          <a:prstDash val="solid"/>
        </a:ln>
      </xdr:spPr>
      <xdr:txBody>
        <a:bodyPr vert="horz" wrap="square" lIns="91440" tIns="45720" rIns="91440" bIns="45720" anchor="t" anchorCtr="1" compatLnSpc="0">
          <a:noAutofit/>
        </a:bodyPr>
        <a:lstStyle/>
        <a:p>
          <a:pPr marL="0" marR="0" lvl="0" indent="0" algn="ctr"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fr-FR" sz="800" b="1" i="1" u="none" strike="noStrike" kern="0" cap="none" spc="0" baseline="0">
              <a:solidFill>
                <a:srgbClr val="000000"/>
              </a:solidFill>
              <a:uFillTx/>
              <a:latin typeface="Arial" pitchFamily="34"/>
              <a:cs typeface="Arial" pitchFamily="34"/>
            </a:rPr>
            <a:t>Les auteurs déclinent toutes responsabilités en ce qui concerne l'utilisation de l'outil et les résultats qui en découlent</a:t>
          </a:r>
        </a:p>
      </xdr:txBody>
    </xdr:sp>
    <xdr:clientData/>
  </xdr:oneCellAnchor>
  <xdr:oneCellAnchor>
    <xdr:from>
      <xdr:col>1</xdr:col>
      <xdr:colOff>495303</xdr:colOff>
      <xdr:row>21</xdr:row>
      <xdr:rowOff>91440</xdr:rowOff>
    </xdr:from>
    <xdr:ext cx="5105396" cy="1280160"/>
    <xdr:sp macro="" textlink="">
      <xdr:nvSpPr>
        <xdr:cNvPr id="9" name="ZoneTexte 8">
          <a:extLst>
            <a:ext uri="{FF2B5EF4-FFF2-40B4-BE49-F238E27FC236}">
              <a16:creationId xmlns:a16="http://schemas.microsoft.com/office/drawing/2014/main" id="{3B396283-92DA-48C6-A5E6-00089E69793B}"/>
            </a:ext>
          </a:extLst>
        </xdr:cNvPr>
        <xdr:cNvSpPr txBox="1"/>
      </xdr:nvSpPr>
      <xdr:spPr>
        <a:xfrm>
          <a:off x="1287783" y="3992880"/>
          <a:ext cx="5105396" cy="1280160"/>
        </a:xfrm>
        <a:prstGeom prst="rect">
          <a:avLst/>
        </a:prstGeom>
        <a:solidFill>
          <a:srgbClr val="FFFFFF"/>
        </a:solidFill>
        <a:ln cap="flat">
          <a:noFill/>
        </a:ln>
      </xdr:spPr>
      <xdr:txBody>
        <a:bodyPr vert="horz" wrap="square" lIns="91440" tIns="45720" rIns="91440" bIns="45720" anchor="t" anchorCtr="1" compatLnSpc="0">
          <a:noAutofit/>
        </a:bodyPr>
        <a:lstStyle/>
        <a:p>
          <a:pPr marL="0" marR="0" lvl="0" indent="0" algn="ctr"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fr-FR" sz="1200" b="1" i="0" u="none" strike="noStrike" kern="0" cap="none" spc="0" baseline="0">
              <a:solidFill>
                <a:srgbClr val="000000"/>
              </a:solidFill>
              <a:uFillTx/>
              <a:latin typeface="Arial" pitchFamily="34"/>
              <a:ea typeface="Calibri" pitchFamily="34"/>
              <a:cs typeface="Arial" pitchFamily="34"/>
            </a:rPr>
            <a:t>Le nombre de points ainsi que l'appréciaton par thématique s'affiche  automatiquement. Vérifiez si vous êtes conforme à la réglementation. Si « non satisfaisant » ou « à améliorer », veillez à instaurer des mesures correctrices et assurer un suivi dans le temps, en collaboration avec votre technicien et/ou votre vétérinaire (cf onglet </a:t>
          </a:r>
          <a:r>
            <a:rPr lang="fr-FR" sz="1100" b="1" i="0" u="none" strike="noStrike" kern="0" cap="none" spc="0" baseline="0">
              <a:solidFill>
                <a:srgbClr val="000000"/>
              </a:solidFill>
              <a:uFillTx/>
              <a:latin typeface="Arial" pitchFamily="34"/>
              <a:cs typeface="Arial" pitchFamily="34"/>
            </a:rPr>
            <a:t>« </a:t>
          </a:r>
          <a:r>
            <a:rPr lang="fr-FR" sz="1200" b="1" i="0" u="none" strike="noStrike" kern="0" cap="none" spc="0" baseline="0">
              <a:solidFill>
                <a:srgbClr val="000000"/>
              </a:solidFill>
              <a:uFillTx/>
              <a:latin typeface="Arial" pitchFamily="34"/>
              <a:ea typeface="Calibri" pitchFamily="34"/>
              <a:cs typeface="Arial" pitchFamily="34"/>
            </a:rPr>
            <a:t>Bilan </a:t>
          </a:r>
          <a:r>
            <a:rPr lang="fr-FR" sz="1100" b="1" i="0" u="none" strike="noStrike" kern="0" cap="none" spc="0" baseline="0">
              <a:solidFill>
                <a:srgbClr val="000000"/>
              </a:solidFill>
              <a:uFillTx/>
              <a:latin typeface="Arial" pitchFamily="34"/>
              <a:cs typeface="Arial" pitchFamily="34"/>
            </a:rPr>
            <a:t>»)</a:t>
          </a:r>
          <a:endParaRPr lang="fr-FR" sz="1200" b="1" i="0" u="none" strike="noStrike" kern="0" cap="none" spc="0" baseline="0">
            <a:solidFill>
              <a:srgbClr val="000000"/>
            </a:solidFill>
            <a:uFillTx/>
            <a:latin typeface="Arial" pitchFamily="34"/>
            <a:ea typeface="Calibri" pitchFamily="34"/>
            <a:cs typeface="Arial" pitchFamily="34"/>
          </a:endParaRPr>
        </a:p>
      </xdr:txBody>
    </xdr:sp>
    <xdr:clientData/>
  </xdr:oneCellAnchor>
  <xdr:oneCellAnchor>
    <xdr:from>
      <xdr:col>1</xdr:col>
      <xdr:colOff>476036</xdr:colOff>
      <xdr:row>21</xdr:row>
      <xdr:rowOff>23710</xdr:rowOff>
    </xdr:from>
    <xdr:ext cx="243843" cy="366610"/>
    <xdr:sp macro="" textlink="">
      <xdr:nvSpPr>
        <xdr:cNvPr id="10" name="Flèche courbée vers la droite 9">
          <a:extLst>
            <a:ext uri="{FF2B5EF4-FFF2-40B4-BE49-F238E27FC236}">
              <a16:creationId xmlns:a16="http://schemas.microsoft.com/office/drawing/2014/main" id="{D7B852B6-19A3-41B8-84AF-A519CC581B63}"/>
            </a:ext>
          </a:extLst>
        </xdr:cNvPr>
        <xdr:cNvSpPr/>
      </xdr:nvSpPr>
      <xdr:spPr>
        <a:xfrm>
          <a:off x="1268516" y="3925150"/>
          <a:ext cx="243843" cy="366610"/>
        </a:xfrm>
        <a:custGeom>
          <a:avLst>
            <a:gd name="f12" fmla="val 25000"/>
            <a:gd name="f13" fmla="val 50000"/>
            <a:gd name="f14" fmla="val 25000"/>
          </a:avLst>
          <a:gdLst>
            <a:gd name="f3" fmla="val 10800000"/>
            <a:gd name="f4" fmla="val 5400000"/>
            <a:gd name="f5" fmla="val 16200000"/>
            <a:gd name="f6" fmla="val 180"/>
            <a:gd name="f7" fmla="val w"/>
            <a:gd name="f8" fmla="val h"/>
            <a:gd name="f9" fmla="val ss"/>
            <a:gd name="f10" fmla="val 0"/>
            <a:gd name="f11" fmla="*/ 5419351 1 1725033"/>
            <a:gd name="f12" fmla="val 25000"/>
            <a:gd name="f13" fmla="val 50000"/>
            <a:gd name="f14" fmla="val 25000"/>
            <a:gd name="f15" fmla="+- 0 0 -270"/>
            <a:gd name="f16" fmla="+- 0 0 -180"/>
            <a:gd name="f17" fmla="+- 0 0 -90"/>
            <a:gd name="f18" fmla="abs f7"/>
            <a:gd name="f19" fmla="abs f8"/>
            <a:gd name="f20" fmla="abs f9"/>
            <a:gd name="f21" fmla="val f10"/>
            <a:gd name="f22" fmla="val f13"/>
            <a:gd name="f23" fmla="val f12"/>
            <a:gd name="f24" fmla="val f14"/>
            <a:gd name="f25" fmla="*/ f15 f3 1"/>
            <a:gd name="f26" fmla="*/ f16 f3 1"/>
            <a:gd name="f27" fmla="*/ f17 f3 1"/>
            <a:gd name="f28" fmla="?: f18 f7 1"/>
            <a:gd name="f29" fmla="?: f19 f8 1"/>
            <a:gd name="f30" fmla="?: f20 f9 1"/>
            <a:gd name="f31" fmla="*/ f25 1 f6"/>
            <a:gd name="f32" fmla="*/ f26 1 f6"/>
            <a:gd name="f33" fmla="*/ f27 1 f6"/>
            <a:gd name="f34" fmla="*/ f28 1 21600"/>
            <a:gd name="f35" fmla="*/ f29 1 21600"/>
            <a:gd name="f36" fmla="*/ 21600 f28 1"/>
            <a:gd name="f37" fmla="*/ 21600 f29 1"/>
            <a:gd name="f38" fmla="+- f31 0 f4"/>
            <a:gd name="f39" fmla="+- f32 0 f4"/>
            <a:gd name="f40" fmla="+- f33 0 f4"/>
            <a:gd name="f41" fmla="min f35 f34"/>
            <a:gd name="f42" fmla="*/ f36 1 f30"/>
            <a:gd name="f43" fmla="*/ f37 1 f30"/>
            <a:gd name="f44" fmla="val f42"/>
            <a:gd name="f45" fmla="val f43"/>
            <a:gd name="f46" fmla="*/ f21 f41 1"/>
            <a:gd name="f47" fmla="+- f45 0 f21"/>
            <a:gd name="f48" fmla="+- f44 0 f21"/>
            <a:gd name="f49" fmla="*/ f44 f41 1"/>
            <a:gd name="f50" fmla="*/ f45 f41 1"/>
            <a:gd name="f51" fmla="*/ f47 1 2"/>
            <a:gd name="f52" fmla="min f48 f47"/>
            <a:gd name="f53" fmla="*/ f48 f48 1"/>
            <a:gd name="f54" fmla="*/ f48 f41 1"/>
            <a:gd name="f55" fmla="*/ f52 f23 1"/>
            <a:gd name="f56" fmla="*/ f52 f22 1"/>
            <a:gd name="f57" fmla="*/ f52 f24 1"/>
            <a:gd name="f58" fmla="*/ f55 1 100000"/>
            <a:gd name="f59" fmla="*/ f56 1 100000"/>
            <a:gd name="f60" fmla="*/ f57 1 100000"/>
            <a:gd name="f61" fmla="+- f58 f59 0"/>
            <a:gd name="f62" fmla="*/ f58 f58 1"/>
            <a:gd name="f63" fmla="*/ f60 f60 1"/>
            <a:gd name="f64" fmla="+- f59 0 f58"/>
            <a:gd name="f65" fmla="*/ f59 1 2"/>
            <a:gd name="f66" fmla="+- f44 0 f60"/>
            <a:gd name="f67" fmla="+- 0 0 f60"/>
            <a:gd name="f68" fmla="*/ f58 1 2"/>
            <a:gd name="f69" fmla="*/ f58 f41 1"/>
            <a:gd name="f70" fmla="*/ f61 1 4"/>
            <a:gd name="f71" fmla="+- f53 0 f63"/>
            <a:gd name="f72" fmla="*/ f64 1 2"/>
            <a:gd name="f73" fmla="+- f45 0 f65"/>
            <a:gd name="f74" fmla="+- 0 0 f67"/>
            <a:gd name="f75" fmla="+- 0 0 f68"/>
            <a:gd name="f76" fmla="*/ f66 f41 1"/>
            <a:gd name="f77" fmla="*/ f68 f41 1"/>
            <a:gd name="f78" fmla="+- f51 0 f70"/>
            <a:gd name="f79" fmla="sqrt f71"/>
            <a:gd name="f80" fmla="+- 0 0 f75"/>
            <a:gd name="f81" fmla="*/ f73 f41 1"/>
            <a:gd name="f82" fmla="*/ f78 2 1"/>
            <a:gd name="f83" fmla="+- f78 f58 0"/>
            <a:gd name="f84" fmla="*/ f79 f78 1"/>
            <a:gd name="f85" fmla="*/ f78 f41 1"/>
            <a:gd name="f86" fmla="*/ f82 f82 1"/>
            <a:gd name="f87" fmla="*/ f84 1 f48"/>
            <a:gd name="f88" fmla="+- f78 f83 0"/>
            <a:gd name="f89" fmla="+- f86 0 f62"/>
            <a:gd name="f90" fmla="+- f78 f87 0"/>
            <a:gd name="f91" fmla="+- f83 f87 0"/>
            <a:gd name="f92" fmla="+- 0 0 f87"/>
            <a:gd name="f93" fmla="*/ f88 1 2"/>
            <a:gd name="f94" fmla="sqrt f89"/>
            <a:gd name="f95" fmla="+- f90 0 f72"/>
            <a:gd name="f96" fmla="+- f91 f72 0"/>
            <a:gd name="f97" fmla="+- 0 0 f92"/>
            <a:gd name="f98" fmla="*/ f91 f41 1"/>
            <a:gd name="f99" fmla="*/ f93 f41 1"/>
            <a:gd name="f100" fmla="*/ f94 f48 1"/>
            <a:gd name="f101" fmla="at2 f74 f97"/>
            <a:gd name="f102" fmla="*/ f95 f41 1"/>
            <a:gd name="f103" fmla="*/ f96 f41 1"/>
            <a:gd name="f104" fmla="*/ f100 1 f82"/>
            <a:gd name="f105" fmla="+- f101 f4 0"/>
            <a:gd name="f106" fmla="*/ f105 f11 1"/>
            <a:gd name="f107" fmla="+- 0 0 f104"/>
            <a:gd name="f108" fmla="*/ f106 1 f3"/>
            <a:gd name="f109" fmla="+- 0 0 f107"/>
            <a:gd name="f110" fmla="+- 0 0 f108"/>
            <a:gd name="f111" fmla="at2 f109 f80"/>
            <a:gd name="f112" fmla="val f110"/>
            <a:gd name="f113" fmla="+- f111 f4 0"/>
            <a:gd name="f114" fmla="+- 0 0 f112"/>
            <a:gd name="f115" fmla="*/ f113 f11 1"/>
            <a:gd name="f116" fmla="*/ f114 f3 1"/>
            <a:gd name="f117" fmla="*/ f115 1 f3"/>
            <a:gd name="f118" fmla="*/ f116 1 f11"/>
            <a:gd name="f119" fmla="+- 0 0 f117"/>
            <a:gd name="f120" fmla="+- f118 0 f4"/>
            <a:gd name="f121" fmla="val f119"/>
            <a:gd name="f122" fmla="+- f3 0 f120"/>
            <a:gd name="f123" fmla="+- 0 0 f120"/>
            <a:gd name="f124" fmla="+- 0 0 f121"/>
            <a:gd name="f125" fmla="*/ f124 f3 1"/>
            <a:gd name="f126" fmla="*/ f125 1 f11"/>
            <a:gd name="f127" fmla="+- f126 0 f4"/>
            <a:gd name="f128" fmla="+- f127 0 f4"/>
            <a:gd name="f129" fmla="+- f4 f127 0"/>
            <a:gd name="f130" fmla="+- f3 0 f127"/>
          </a:gdLst>
          <a:ahLst/>
          <a:cxnLst>
            <a:cxn ang="3cd4">
              <a:pos x="hc" y="t"/>
            </a:cxn>
            <a:cxn ang="0">
              <a:pos x="r" y="vc"/>
            </a:cxn>
            <a:cxn ang="cd4">
              <a:pos x="hc" y="b"/>
            </a:cxn>
            <a:cxn ang="cd2">
              <a:pos x="l" y="vc"/>
            </a:cxn>
            <a:cxn ang="f38">
              <a:pos x="f46" y="f99"/>
            </a:cxn>
            <a:cxn ang="f39">
              <a:pos x="f76" y="f103"/>
            </a:cxn>
            <a:cxn ang="f40">
              <a:pos x="f49" y="f81"/>
            </a:cxn>
            <a:cxn ang="f40">
              <a:pos x="f76" y="f102"/>
            </a:cxn>
            <a:cxn ang="f40">
              <a:pos x="f49" y="f77"/>
            </a:cxn>
          </a:cxnLst>
          <a:rect l="f46" t="f46" r="f49" b="f50"/>
          <a:pathLst>
            <a:path stroke="0">
              <a:moveTo>
                <a:pt x="f46" y="f85"/>
              </a:moveTo>
              <a:arcTo wR="f54" hR="f85" stAng="f3" swAng="f123"/>
              <a:lnTo>
                <a:pt x="f76" y="f102"/>
              </a:lnTo>
              <a:lnTo>
                <a:pt x="f49" y="f81"/>
              </a:lnTo>
              <a:lnTo>
                <a:pt x="f76" y="f103"/>
              </a:lnTo>
              <a:lnTo>
                <a:pt x="f76" y="f98"/>
              </a:lnTo>
              <a:arcTo wR="f54" hR="f85" stAng="f122" swAng="f120"/>
              <a:close/>
            </a:path>
            <a:path stroke="0">
              <a:moveTo>
                <a:pt x="f49" y="f69"/>
              </a:moveTo>
              <a:arcTo wR="f54" hR="f85" stAng="f5" swAng="f128"/>
              <a:arcTo wR="f54" hR="f85" stAng="f130" swAng="f129"/>
              <a:close/>
            </a:path>
            <a:path fill="none">
              <a:moveTo>
                <a:pt x="f46" y="f85"/>
              </a:moveTo>
              <a:arcTo wR="f54" hR="f85" stAng="f3" swAng="f123"/>
              <a:lnTo>
                <a:pt x="f76" y="f102"/>
              </a:lnTo>
              <a:lnTo>
                <a:pt x="f49" y="f81"/>
              </a:lnTo>
              <a:lnTo>
                <a:pt x="f76" y="f103"/>
              </a:lnTo>
              <a:lnTo>
                <a:pt x="f76" y="f98"/>
              </a:lnTo>
              <a:arcTo wR="f54" hR="f85" stAng="f122" swAng="f120"/>
              <a:lnTo>
                <a:pt x="f46" y="f85"/>
              </a:lnTo>
              <a:arcTo wR="f54" hR="f85" stAng="f3" swAng="f4"/>
              <a:lnTo>
                <a:pt x="f49" y="f69"/>
              </a:lnTo>
              <a:arcTo wR="f54" hR="f85" stAng="f5" swAng="f128"/>
            </a:path>
          </a:pathLst>
        </a:custGeom>
        <a:solidFill>
          <a:srgbClr val="5B9BD5"/>
        </a:solidFill>
        <a:ln cap="flat">
          <a:noFill/>
          <a:prstDash val="solid"/>
        </a:ln>
      </xdr:spPr>
      <xdr:txBody>
        <a:bodyPr vert="horz" wrap="square" lIns="91440" tIns="45720" rIns="91440" bIns="45720" anchor="ctr" anchorCtr="0" compatLnSpc="1">
          <a:noAutofit/>
        </a:bodyPr>
        <a:lstStyle/>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fr-FR" sz="1100" b="0" i="0" u="none" strike="noStrike" kern="0" cap="none" spc="0" baseline="0">
            <a:solidFill>
              <a:srgbClr val="FFFFFF"/>
            </a:solidFill>
            <a:uFillTx/>
            <a:latin typeface="Calibri"/>
          </a:endParaRPr>
        </a:p>
      </xdr:txBody>
    </xdr:sp>
    <xdr:clientData/>
  </xdr:oneCellAnchor>
  <xdr:oneCellAnchor>
    <xdr:from>
      <xdr:col>1</xdr:col>
      <xdr:colOff>289563</xdr:colOff>
      <xdr:row>28</xdr:row>
      <xdr:rowOff>45720</xdr:rowOff>
    </xdr:from>
    <xdr:ext cx="3695703" cy="495303"/>
    <xdr:sp macro="" textlink="">
      <xdr:nvSpPr>
        <xdr:cNvPr id="11" name="Zone de texte 52">
          <a:extLst>
            <a:ext uri="{FF2B5EF4-FFF2-40B4-BE49-F238E27FC236}">
              <a16:creationId xmlns:a16="http://schemas.microsoft.com/office/drawing/2014/main" id="{4D5884DF-5408-4252-8423-C12B1C808BE9}"/>
            </a:ext>
          </a:extLst>
        </xdr:cNvPr>
        <xdr:cNvSpPr txBox="1"/>
      </xdr:nvSpPr>
      <xdr:spPr>
        <a:xfrm>
          <a:off x="1082043" y="5227320"/>
          <a:ext cx="3695703" cy="495303"/>
        </a:xfrm>
        <a:prstGeom prst="rect">
          <a:avLst/>
        </a:prstGeom>
        <a:noFill/>
        <a:ln cap="flat">
          <a:noFill/>
        </a:ln>
      </xdr:spPr>
      <xdr:txBody>
        <a:bodyPr vert="horz" wrap="square" lIns="91440" tIns="45720" rIns="91440" bIns="45720" anchor="ctr" anchorCtr="1" compatLnSpc="1">
          <a:noAutofit/>
        </a:bodyPr>
        <a:lstStyle/>
        <a:p>
          <a:pPr marL="0" marR="0" lvl="0" indent="0" algn="ctr" defTabSz="914400" rtl="0" fontAlgn="auto" hangingPunct="1">
            <a:lnSpc>
              <a:spcPct val="107000"/>
            </a:lnSpc>
            <a:spcBef>
              <a:spcPts val="0"/>
            </a:spcBef>
            <a:spcAft>
              <a:spcPts val="0"/>
            </a:spcAft>
            <a:buNone/>
            <a:tabLst/>
            <a:defRPr sz="1800" b="0" i="0" u="none" strike="noStrike" kern="0" cap="none" spc="0" baseline="0">
              <a:solidFill>
                <a:srgbClr val="000000"/>
              </a:solidFill>
              <a:uFillTx/>
            </a:defRPr>
          </a:pPr>
          <a:r>
            <a:rPr lang="fr-FR" sz="1200" b="1" i="0" u="none" strike="noStrike" kern="0" cap="none" spc="0" baseline="0">
              <a:solidFill>
                <a:srgbClr val="7030A0"/>
              </a:solidFill>
              <a:uFillTx/>
              <a:latin typeface="Arial" pitchFamily="34"/>
              <a:ea typeface="Calibri" pitchFamily="34"/>
              <a:cs typeface="Arial" pitchFamily="34"/>
            </a:rPr>
            <a:t>Temps estimé pour réaliser l'audit : 90 min</a:t>
          </a:r>
        </a:p>
      </xdr:txBody>
    </xdr:sp>
    <xdr:clientData/>
  </xdr:oneCellAnchor>
  <xdr:oneCellAnchor>
    <xdr:from>
      <xdr:col>0</xdr:col>
      <xdr:colOff>640473</xdr:colOff>
      <xdr:row>27</xdr:row>
      <xdr:rowOff>142536</xdr:rowOff>
    </xdr:from>
    <xdr:ext cx="997829" cy="604217"/>
    <xdr:pic>
      <xdr:nvPicPr>
        <xdr:cNvPr id="12" name="Image 11" descr="Résultat de recherche d'images pour &quot;chrono&quot;">
          <a:extLst>
            <a:ext uri="{FF2B5EF4-FFF2-40B4-BE49-F238E27FC236}">
              <a16:creationId xmlns:a16="http://schemas.microsoft.com/office/drawing/2014/main" id="{0AE20624-203F-48A2-B220-9220CD84805B}"/>
            </a:ext>
          </a:extLst>
        </xdr:cNvPr>
        <xdr:cNvPicPr>
          <a:picLocks noChangeAspect="1"/>
        </xdr:cNvPicPr>
      </xdr:nvPicPr>
      <xdr:blipFill>
        <a:blip xmlns:r="http://schemas.openxmlformats.org/officeDocument/2006/relationships" r:embed="rId1"/>
        <a:srcRect/>
        <a:stretch>
          <a:fillRect/>
        </a:stretch>
      </xdr:blipFill>
      <xdr:spPr>
        <a:xfrm>
          <a:off x="640473" y="5141256"/>
          <a:ext cx="997829" cy="604217"/>
        </a:xfrm>
        <a:prstGeom prst="rect">
          <a:avLst/>
        </a:prstGeom>
        <a:noFill/>
        <a:ln cap="flat">
          <a:noFill/>
        </a:ln>
      </xdr:spPr>
    </xdr:pic>
    <xdr:clientData/>
  </xdr:oneCellAnchor>
  <xdr:twoCellAnchor editAs="oneCell">
    <xdr:from>
      <xdr:col>1</xdr:col>
      <xdr:colOff>152400</xdr:colOff>
      <xdr:row>2</xdr:row>
      <xdr:rowOff>60960</xdr:rowOff>
    </xdr:from>
    <xdr:to>
      <xdr:col>2</xdr:col>
      <xdr:colOff>327660</xdr:colOff>
      <xdr:row>10</xdr:row>
      <xdr:rowOff>175260</xdr:rowOff>
    </xdr:to>
    <xdr:pic>
      <xdr:nvPicPr>
        <xdr:cNvPr id="15" name="Image 14"/>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3208" b="8679"/>
        <a:stretch/>
      </xdr:blipFill>
      <xdr:spPr>
        <a:xfrm>
          <a:off x="944880" y="434340"/>
          <a:ext cx="2019300" cy="1577340"/>
        </a:xfrm>
        <a:prstGeom prst="rect">
          <a:avLst/>
        </a:prstGeom>
      </xdr:spPr>
    </xdr:pic>
    <xdr:clientData/>
  </xdr:twoCellAnchor>
  <xdr:twoCellAnchor editAs="oneCell">
    <xdr:from>
      <xdr:col>7</xdr:col>
      <xdr:colOff>1219200</xdr:colOff>
      <xdr:row>16</xdr:row>
      <xdr:rowOff>114300</xdr:rowOff>
    </xdr:from>
    <xdr:to>
      <xdr:col>9</xdr:col>
      <xdr:colOff>142240</xdr:colOff>
      <xdr:row>28</xdr:row>
      <xdr:rowOff>162858</xdr:rowOff>
    </xdr:to>
    <xdr:pic>
      <xdr:nvPicPr>
        <xdr:cNvPr id="17" name="Image 16"/>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7818120" y="3101340"/>
          <a:ext cx="4097020" cy="224311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937260</xdr:colOff>
      <xdr:row>1</xdr:row>
      <xdr:rowOff>175260</xdr:rowOff>
    </xdr:from>
    <xdr:to>
      <xdr:col>5</xdr:col>
      <xdr:colOff>2575560</xdr:colOff>
      <xdr:row>7</xdr:row>
      <xdr:rowOff>7803</xdr:rowOff>
    </xdr:to>
    <xdr:pic>
      <xdr:nvPicPr>
        <xdr:cNvPr id="3" name="Image 2"/>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5520" b="9119"/>
        <a:stretch/>
      </xdr:blipFill>
      <xdr:spPr>
        <a:xfrm>
          <a:off x="11056620" y="1013460"/>
          <a:ext cx="1638300" cy="1234623"/>
        </a:xfrm>
        <a:prstGeom prst="rect">
          <a:avLst/>
        </a:prstGeom>
      </xdr:spPr>
    </xdr:pic>
    <xdr:clientData/>
  </xdr:twoCellAnchor>
  <xdr:twoCellAnchor>
    <xdr:from>
      <xdr:col>5</xdr:col>
      <xdr:colOff>701040</xdr:colOff>
      <xdr:row>0</xdr:row>
      <xdr:rowOff>53340</xdr:rowOff>
    </xdr:from>
    <xdr:to>
      <xdr:col>5</xdr:col>
      <xdr:colOff>2857500</xdr:colOff>
      <xdr:row>0</xdr:row>
      <xdr:rowOff>777240</xdr:rowOff>
    </xdr:to>
    <xdr:sp macro="" textlink="">
      <xdr:nvSpPr>
        <xdr:cNvPr id="5" name="Rectangle 4"/>
        <xdr:cNvSpPr/>
      </xdr:nvSpPr>
      <xdr:spPr>
        <a:xfrm>
          <a:off x="10820400" y="53340"/>
          <a:ext cx="2156460" cy="7239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5</xdr:col>
      <xdr:colOff>662940</xdr:colOff>
      <xdr:row>0</xdr:row>
      <xdr:rowOff>0</xdr:rowOff>
    </xdr:from>
    <xdr:to>
      <xdr:col>5</xdr:col>
      <xdr:colOff>2811780</xdr:colOff>
      <xdr:row>1</xdr:row>
      <xdr:rowOff>45720</xdr:rowOff>
    </xdr:to>
    <xdr:pic>
      <xdr:nvPicPr>
        <xdr:cNvPr id="4" name="Image 3"/>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1392" t="22790" r="12116" b="19741"/>
        <a:stretch/>
      </xdr:blipFill>
      <xdr:spPr>
        <a:xfrm>
          <a:off x="10782300" y="0"/>
          <a:ext cx="2148840" cy="883920"/>
        </a:xfrm>
        <a:prstGeom prst="rect">
          <a:avLst/>
        </a:prstGeom>
      </xdr:spPr>
    </xdr:pic>
    <xdr:clientData/>
  </xdr:twoCellAnchor>
</xdr:wsDr>
</file>

<file path=xl/tables/table1.xml><?xml version="1.0" encoding="utf-8"?>
<table xmlns="http://schemas.openxmlformats.org/spreadsheetml/2006/main" id="1" name="Tableau1" displayName="Tableau1" ref="A11:F20" totalsRowShown="0" headerRowDxfId="87" dataDxfId="86">
  <tableColumns count="6">
    <tableColumn id="1" name="Colonne2" dataDxfId="85"/>
    <tableColumn id="2" name="Colonne1" dataDxfId="84"/>
    <tableColumn id="3" name="TOTAL" dataDxfId="83"/>
    <tableColumn id="4" name="COMMENTAIRES (Visite 1)" dataDxfId="82"/>
    <tableColumn id="6" name="ENGAGEMENT " dataDxfId="81"/>
    <tableColumn id="7" name="EVOLUTION (Visite 2)" dataDxfId="80"/>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31"/>
  <sheetViews>
    <sheetView workbookViewId="0">
      <selection activeCell="B35" sqref="B35"/>
    </sheetView>
  </sheetViews>
  <sheetFormatPr baseColWidth="10" defaultColWidth="11.5546875" defaultRowHeight="13.8" x14ac:dyDescent="0.25"/>
  <cols>
    <col min="1" max="1" width="11.5546875" style="57"/>
    <col min="2" max="2" width="26.88671875" style="57" bestFit="1" customWidth="1"/>
    <col min="3" max="7" width="11.5546875" style="57"/>
    <col min="8" max="8" width="63.88671875" style="57" customWidth="1"/>
    <col min="9" max="11" width="11.5546875" style="57"/>
    <col min="12" max="12" width="11.5546875" style="100"/>
    <col min="13" max="16384" width="11.5546875" style="57"/>
  </cols>
  <sheetData>
    <row r="1" spans="2:12" customFormat="1" ht="14.4" x14ac:dyDescent="0.3">
      <c r="B1" s="57"/>
      <c r="C1" s="57"/>
      <c r="D1" s="57"/>
      <c r="E1" s="57"/>
      <c r="F1" s="57"/>
      <c r="G1" s="57"/>
      <c r="H1" s="57"/>
      <c r="I1" s="57"/>
      <c r="J1" s="57"/>
      <c r="K1" s="57"/>
      <c r="L1" s="100"/>
    </row>
    <row r="2" spans="2:12" customFormat="1" ht="15" thickBot="1" x14ac:dyDescent="0.35">
      <c r="B2" s="57"/>
      <c r="C2" s="57"/>
      <c r="D2" s="57"/>
      <c r="E2" s="57"/>
      <c r="F2" s="57"/>
      <c r="G2" s="57"/>
      <c r="H2" s="57"/>
      <c r="I2" s="57"/>
      <c r="J2" s="57"/>
      <c r="K2" s="57"/>
      <c r="L2" s="100"/>
    </row>
    <row r="3" spans="2:12" customFormat="1" ht="14.4" x14ac:dyDescent="0.3">
      <c r="B3" s="58"/>
      <c r="C3" s="59"/>
      <c r="D3" s="59"/>
      <c r="E3" s="59"/>
      <c r="F3" s="59"/>
      <c r="G3" s="59"/>
      <c r="H3" s="59"/>
      <c r="I3" s="59"/>
      <c r="J3" s="59"/>
      <c r="K3" s="60"/>
      <c r="L3" s="100"/>
    </row>
    <row r="4" spans="2:12" customFormat="1" ht="14.4" x14ac:dyDescent="0.3">
      <c r="B4" s="61"/>
      <c r="C4" s="57"/>
      <c r="D4" s="132" t="s">
        <v>268</v>
      </c>
      <c r="E4" s="132"/>
      <c r="F4" s="132"/>
      <c r="G4" s="132"/>
      <c r="H4" s="132"/>
      <c r="I4" s="57"/>
      <c r="J4" s="57"/>
      <c r="K4" s="62"/>
      <c r="L4" s="100"/>
    </row>
    <row r="5" spans="2:12" customFormat="1" ht="14.4" x14ac:dyDescent="0.3">
      <c r="B5" s="61"/>
      <c r="C5" s="57"/>
      <c r="D5" s="132"/>
      <c r="E5" s="132"/>
      <c r="F5" s="132"/>
      <c r="G5" s="132"/>
      <c r="H5" s="132"/>
      <c r="I5" s="57"/>
      <c r="J5" s="57"/>
      <c r="K5" s="62"/>
      <c r="L5" s="100"/>
    </row>
    <row r="6" spans="2:12" customFormat="1" ht="14.4" x14ac:dyDescent="0.3">
      <c r="B6" s="61"/>
      <c r="C6" s="57"/>
      <c r="D6" s="57"/>
      <c r="E6" s="57"/>
      <c r="F6" s="57"/>
      <c r="G6" s="57"/>
      <c r="H6" s="57"/>
      <c r="I6" s="57"/>
      <c r="J6" s="57"/>
      <c r="K6" s="62"/>
      <c r="L6" s="100"/>
    </row>
    <row r="7" spans="2:12" customFormat="1" ht="14.4" x14ac:dyDescent="0.3">
      <c r="B7" s="61"/>
      <c r="C7" s="57"/>
      <c r="D7" s="57"/>
      <c r="E7" s="57"/>
      <c r="F7" s="57"/>
      <c r="G7" s="57"/>
      <c r="H7" s="57"/>
      <c r="I7" s="57"/>
      <c r="J7" s="57"/>
      <c r="K7" s="62"/>
      <c r="L7" s="100"/>
    </row>
    <row r="8" spans="2:12" customFormat="1" ht="14.4" x14ac:dyDescent="0.3">
      <c r="B8" s="61"/>
      <c r="C8" s="57"/>
      <c r="D8" s="57"/>
      <c r="E8" s="57"/>
      <c r="F8" s="57"/>
      <c r="G8" s="57"/>
      <c r="H8" s="57"/>
      <c r="I8" s="57"/>
      <c r="J8" s="57"/>
      <c r="K8" s="62"/>
      <c r="L8" s="100"/>
    </row>
    <row r="9" spans="2:12" customFormat="1" ht="14.4" x14ac:dyDescent="0.3">
      <c r="B9" s="61"/>
      <c r="C9" s="57"/>
      <c r="D9" s="57"/>
      <c r="E9" s="57"/>
      <c r="F9" s="57"/>
      <c r="G9" s="57"/>
      <c r="H9" s="57"/>
      <c r="I9" s="57"/>
      <c r="J9" s="57"/>
      <c r="K9" s="62"/>
      <c r="L9" s="100"/>
    </row>
    <row r="10" spans="2:12" customFormat="1" ht="14.4" x14ac:dyDescent="0.3">
      <c r="B10" s="61"/>
      <c r="C10" s="57"/>
      <c r="D10" s="57"/>
      <c r="E10" s="57"/>
      <c r="F10" s="57"/>
      <c r="G10" s="57"/>
      <c r="H10" s="57"/>
      <c r="I10" s="57"/>
      <c r="J10" s="57"/>
      <c r="K10" s="62"/>
      <c r="L10" s="100"/>
    </row>
    <row r="11" spans="2:12" customFormat="1" ht="15.6" x14ac:dyDescent="0.3">
      <c r="B11" s="133" t="s">
        <v>235</v>
      </c>
      <c r="C11" s="133"/>
      <c r="D11" s="133"/>
      <c r="E11" s="133"/>
      <c r="F11" s="133"/>
      <c r="G11" s="133"/>
      <c r="H11" s="133"/>
      <c r="I11" s="133"/>
      <c r="J11" s="57"/>
      <c r="K11" s="62"/>
      <c r="L11" s="100"/>
    </row>
    <row r="12" spans="2:12" customFormat="1" ht="14.4" x14ac:dyDescent="0.3">
      <c r="B12" s="61"/>
      <c r="C12" s="57"/>
      <c r="D12" s="57"/>
      <c r="E12" s="57"/>
      <c r="F12" s="57"/>
      <c r="G12" s="57"/>
      <c r="H12" s="57"/>
      <c r="I12" s="57"/>
      <c r="J12" s="57"/>
      <c r="K12" s="62"/>
      <c r="L12" s="100"/>
    </row>
    <row r="13" spans="2:12" customFormat="1" ht="14.4" x14ac:dyDescent="0.3">
      <c r="B13" s="134"/>
      <c r="C13" s="134"/>
      <c r="D13" s="134"/>
      <c r="E13" s="134"/>
      <c r="F13" s="134"/>
      <c r="G13" s="134"/>
      <c r="H13" s="134"/>
      <c r="I13" s="57"/>
      <c r="J13" s="57"/>
      <c r="K13" s="62"/>
      <c r="L13" s="100"/>
    </row>
    <row r="14" spans="2:12" customFormat="1" ht="14.4" x14ac:dyDescent="0.3">
      <c r="B14" s="61"/>
      <c r="C14" s="57"/>
      <c r="D14" s="57"/>
      <c r="E14" s="57"/>
      <c r="F14" s="57"/>
      <c r="G14" s="57"/>
      <c r="H14" s="57"/>
      <c r="I14" s="57"/>
      <c r="J14" s="63"/>
      <c r="K14" s="62"/>
      <c r="L14" s="100"/>
    </row>
    <row r="15" spans="2:12" customFormat="1" ht="17.399999999999999" x14ac:dyDescent="0.3">
      <c r="B15" s="64"/>
      <c r="C15" s="57"/>
      <c r="D15" s="57"/>
      <c r="E15" s="57"/>
      <c r="F15" s="57"/>
      <c r="G15" s="57"/>
      <c r="H15" s="57"/>
      <c r="I15" s="57"/>
      <c r="J15" s="57"/>
      <c r="K15" s="62"/>
      <c r="L15" s="100"/>
    </row>
    <row r="16" spans="2:12" customFormat="1" ht="14.4" x14ac:dyDescent="0.3">
      <c r="B16" s="61"/>
      <c r="C16" s="57"/>
      <c r="D16" s="57"/>
      <c r="E16" s="57"/>
      <c r="F16" s="57"/>
      <c r="G16" s="57"/>
      <c r="H16" s="57"/>
      <c r="I16" s="57"/>
      <c r="J16" s="57"/>
      <c r="K16" s="62"/>
      <c r="L16" s="101"/>
    </row>
    <row r="17" spans="2:12" customFormat="1" ht="14.4" x14ac:dyDescent="0.3">
      <c r="B17" s="61"/>
      <c r="C17" s="57"/>
      <c r="D17" s="57"/>
      <c r="E17" s="57"/>
      <c r="F17" s="57"/>
      <c r="G17" s="57"/>
      <c r="H17" s="57"/>
      <c r="I17" s="57"/>
      <c r="J17" s="57"/>
      <c r="K17" s="62"/>
      <c r="L17" s="102"/>
    </row>
    <row r="18" spans="2:12" customFormat="1" ht="14.4" x14ac:dyDescent="0.3">
      <c r="B18" s="61"/>
      <c r="C18" s="57"/>
      <c r="D18" s="57"/>
      <c r="E18" s="57"/>
      <c r="F18" s="57"/>
      <c r="G18" s="57"/>
      <c r="H18" s="57"/>
      <c r="I18" s="57"/>
      <c r="J18" s="57"/>
      <c r="K18" s="62"/>
      <c r="L18" s="102"/>
    </row>
    <row r="19" spans="2:12" customFormat="1" ht="14.4" x14ac:dyDescent="0.3">
      <c r="B19" s="61"/>
      <c r="C19" s="57"/>
      <c r="D19" s="57"/>
      <c r="E19" s="57"/>
      <c r="F19" s="57"/>
      <c r="G19" s="57"/>
      <c r="H19" s="57"/>
      <c r="I19" s="57"/>
      <c r="J19" s="57"/>
      <c r="K19" s="62"/>
      <c r="L19" s="102"/>
    </row>
    <row r="20" spans="2:12" customFormat="1" ht="14.4" x14ac:dyDescent="0.3">
      <c r="B20" s="61"/>
      <c r="C20" s="57"/>
      <c r="D20" s="57"/>
      <c r="E20" s="57"/>
      <c r="F20" s="57"/>
      <c r="G20" s="57"/>
      <c r="H20" s="57"/>
      <c r="I20" s="57"/>
      <c r="J20" s="57"/>
      <c r="K20" s="62"/>
      <c r="L20" s="102"/>
    </row>
    <row r="21" spans="2:12" customFormat="1" ht="14.4" x14ac:dyDescent="0.3">
      <c r="B21" s="61"/>
      <c r="C21" s="57"/>
      <c r="D21" s="57"/>
      <c r="E21" s="57"/>
      <c r="F21" s="57"/>
      <c r="G21" s="57"/>
      <c r="H21" s="57"/>
      <c r="I21" s="57"/>
      <c r="J21" s="57"/>
      <c r="K21" s="62"/>
      <c r="L21" s="102"/>
    </row>
    <row r="22" spans="2:12" customFormat="1" ht="14.4" x14ac:dyDescent="0.3">
      <c r="B22" s="61"/>
      <c r="C22" s="57"/>
      <c r="D22" s="57"/>
      <c r="E22" s="57"/>
      <c r="F22" s="57"/>
      <c r="G22" s="57"/>
      <c r="H22" s="57"/>
      <c r="I22" s="57"/>
      <c r="J22" s="57"/>
      <c r="K22" s="62"/>
      <c r="L22" s="102"/>
    </row>
    <row r="23" spans="2:12" customFormat="1" ht="14.4" x14ac:dyDescent="0.3">
      <c r="B23" s="61"/>
      <c r="C23" s="57"/>
      <c r="D23" s="57"/>
      <c r="E23" s="57"/>
      <c r="F23" s="57"/>
      <c r="G23" s="57"/>
      <c r="H23" s="57"/>
      <c r="I23" s="57"/>
      <c r="J23" s="57"/>
      <c r="K23" s="62"/>
      <c r="L23" s="102"/>
    </row>
    <row r="24" spans="2:12" customFormat="1" ht="14.4" x14ac:dyDescent="0.3">
      <c r="B24" s="61"/>
      <c r="C24" s="57"/>
      <c r="D24" s="57"/>
      <c r="E24" s="57"/>
      <c r="F24" s="57"/>
      <c r="G24" s="57"/>
      <c r="H24" s="57"/>
      <c r="I24" s="57"/>
      <c r="J24" s="57"/>
      <c r="K24" s="62"/>
      <c r="L24" s="102"/>
    </row>
    <row r="25" spans="2:12" customFormat="1" ht="14.4" x14ac:dyDescent="0.3">
      <c r="B25" s="61"/>
      <c r="C25" s="57"/>
      <c r="D25" s="57"/>
      <c r="E25" s="57"/>
      <c r="F25" s="57"/>
      <c r="G25" s="57"/>
      <c r="I25" s="57"/>
      <c r="J25" s="57"/>
      <c r="K25" s="62"/>
      <c r="L25" s="102"/>
    </row>
    <row r="26" spans="2:12" customFormat="1" ht="14.4" x14ac:dyDescent="0.3">
      <c r="B26" s="61"/>
      <c r="C26" s="57"/>
      <c r="D26" s="57"/>
      <c r="E26" s="57"/>
      <c r="F26" s="63"/>
      <c r="G26" s="57"/>
      <c r="H26" s="57"/>
      <c r="I26" s="57"/>
      <c r="J26" s="57"/>
      <c r="K26" s="62"/>
      <c r="L26" s="102"/>
    </row>
    <row r="27" spans="2:12" customFormat="1" ht="14.4" x14ac:dyDescent="0.3">
      <c r="B27" s="61"/>
      <c r="C27" s="63"/>
      <c r="D27" s="57"/>
      <c r="E27" s="57"/>
      <c r="F27" s="57"/>
      <c r="G27" s="57"/>
      <c r="H27" s="63"/>
      <c r="I27" s="57"/>
      <c r="J27" s="57"/>
      <c r="K27" s="62"/>
      <c r="L27" s="102"/>
    </row>
    <row r="28" spans="2:12" customFormat="1" ht="14.4" x14ac:dyDescent="0.3">
      <c r="B28" s="61"/>
      <c r="C28" s="57"/>
      <c r="D28" s="57"/>
      <c r="E28" s="57"/>
      <c r="F28" s="57"/>
      <c r="G28" s="63"/>
      <c r="H28" s="65"/>
      <c r="I28" s="57"/>
      <c r="J28" s="57"/>
      <c r="K28" s="62"/>
      <c r="L28" s="102"/>
    </row>
    <row r="29" spans="2:12" customFormat="1" ht="14.4" x14ac:dyDescent="0.3">
      <c r="B29" s="61"/>
      <c r="C29" s="57"/>
      <c r="D29" s="57"/>
      <c r="E29" s="57"/>
      <c r="F29" s="57"/>
      <c r="G29" s="57"/>
      <c r="H29" s="57"/>
      <c r="I29" s="57"/>
      <c r="J29" s="57"/>
      <c r="K29" s="62"/>
      <c r="L29" s="102"/>
    </row>
    <row r="30" spans="2:12" customFormat="1" ht="14.4" x14ac:dyDescent="0.3">
      <c r="B30" s="61"/>
      <c r="C30" s="57"/>
      <c r="D30" s="57"/>
      <c r="E30" s="57"/>
      <c r="F30" s="57"/>
      <c r="G30" s="57"/>
      <c r="H30" s="57"/>
      <c r="I30" s="57"/>
      <c r="J30" s="57"/>
      <c r="K30" s="62"/>
      <c r="L30" s="102"/>
    </row>
    <row r="31" spans="2:12" customFormat="1" ht="15" thickBot="1" x14ac:dyDescent="0.35">
      <c r="B31" s="66"/>
      <c r="C31" s="67"/>
      <c r="D31" s="67"/>
      <c r="E31" s="67"/>
      <c r="F31" s="67"/>
      <c r="G31" s="67"/>
      <c r="H31" s="67"/>
      <c r="I31" s="67"/>
      <c r="J31" s="67"/>
      <c r="K31" s="68"/>
      <c r="L31" s="102"/>
    </row>
  </sheetData>
  <sheetProtection algorithmName="SHA-512" hashValue="DX6jN8Y81ZOLNp5u83fjWUXhfIZjNLgDeZW+wIx/w+dfHyNjvHVyjD+AqiJANVq+GmDYW4sT6K/FeJ4AR2mFLQ==" saltValue="uKFT67ibGu0wDChC4vjQUg==" spinCount="100000" sheet="1" objects="1" scenarios="1" selectLockedCells="1"/>
  <mergeCells count="3">
    <mergeCell ref="D4:H5"/>
    <mergeCell ref="B11:I11"/>
    <mergeCell ref="B13:H13"/>
  </mergeCells>
  <pageMargins left="0.7" right="0.7" top="0.75" bottom="0.75" header="0.3" footer="0.3"/>
  <pageSetup paperSize="9" scale="71"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5"/>
  <sheetViews>
    <sheetView zoomScaleNormal="100" workbookViewId="0">
      <selection activeCell="C7" sqref="C7"/>
    </sheetView>
  </sheetViews>
  <sheetFormatPr baseColWidth="10" defaultColWidth="11.44140625" defaultRowHeight="14.4" x14ac:dyDescent="0.3"/>
  <cols>
    <col min="1" max="1" width="7.77734375" style="1" customWidth="1"/>
    <col min="2" max="2" width="98.6640625" style="1" customWidth="1"/>
    <col min="3" max="5" width="11.44140625" style="1"/>
    <col min="6" max="6" width="11.44140625" style="1" hidden="1" customWidth="1"/>
    <col min="7" max="16384" width="11.44140625" style="1"/>
  </cols>
  <sheetData>
    <row r="1" spans="1:6" x14ac:dyDescent="0.3">
      <c r="B1" s="106" t="str">
        <f>CONCATENATE("Rapport d'audit de l'exploitation '", BILAN!B3,"', fait le ",TEXT(BILAN!B8,"jj-mm-aaaa"),", PULSE version 4 du 01/02/2025")</f>
        <v>Rapport d'audit de l'exploitation '', fait le 00-01-1900, PULSE version 4 du 01/02/2025</v>
      </c>
    </row>
    <row r="3" spans="1:6" ht="27.6" x14ac:dyDescent="0.3">
      <c r="A3" s="41" t="s">
        <v>6</v>
      </c>
      <c r="B3" s="42" t="s">
        <v>0</v>
      </c>
      <c r="C3" s="42" t="s">
        <v>164</v>
      </c>
    </row>
    <row r="4" spans="1:6" ht="15.6" x14ac:dyDescent="0.3">
      <c r="A4" s="32" t="s">
        <v>223</v>
      </c>
      <c r="B4" s="31" t="s">
        <v>1</v>
      </c>
      <c r="C4" s="118"/>
      <c r="F4" s="1" t="s">
        <v>161</v>
      </c>
    </row>
    <row r="5" spans="1:6" ht="15.6" x14ac:dyDescent="0.3">
      <c r="A5" s="32" t="s">
        <v>224</v>
      </c>
      <c r="B5" s="31" t="s">
        <v>2</v>
      </c>
      <c r="C5" s="118"/>
      <c r="F5" s="1" t="s">
        <v>162</v>
      </c>
    </row>
    <row r="6" spans="1:6" ht="31.2" x14ac:dyDescent="0.3">
      <c r="A6" s="32" t="s">
        <v>225</v>
      </c>
      <c r="B6" s="31" t="s">
        <v>3</v>
      </c>
      <c r="C6" s="118"/>
      <c r="F6" s="1" t="s">
        <v>163</v>
      </c>
    </row>
    <row r="7" spans="1:6" s="2" customFormat="1" ht="31.2" x14ac:dyDescent="0.3">
      <c r="A7" s="32" t="s">
        <v>226</v>
      </c>
      <c r="B7" s="31" t="s">
        <v>4</v>
      </c>
      <c r="C7" s="118"/>
    </row>
    <row r="8" spans="1:6" ht="15.6" x14ac:dyDescent="0.3">
      <c r="A8" s="32" t="s">
        <v>227</v>
      </c>
      <c r="B8" s="34" t="s">
        <v>5</v>
      </c>
      <c r="C8" s="118"/>
    </row>
    <row r="10" spans="1:6" ht="18" x14ac:dyDescent="0.35">
      <c r="A10" s="135" t="s">
        <v>191</v>
      </c>
      <c r="B10" s="135"/>
      <c r="C10" s="135"/>
      <c r="D10" s="33"/>
      <c r="E10" s="33"/>
      <c r="F10" s="56"/>
    </row>
    <row r="11" spans="1:6" ht="46.2" customHeight="1" x14ac:dyDescent="0.3">
      <c r="A11" s="50">
        <v>1</v>
      </c>
      <c r="B11" s="51" t="str">
        <f>IF(C4="non","La présence d'autres animaux de ferme dans un élevage de volaille peut constituer une source potentielle d'infection pour la population de volaille existante. Vous devez donc rester très vigilant quant à l'application des mesures de biosécurité.","")</f>
        <v/>
      </c>
      <c r="C11" s="52"/>
    </row>
    <row r="12" spans="1:6" ht="46.2" customHeight="1" x14ac:dyDescent="0.3">
      <c r="A12" s="50">
        <v>2</v>
      </c>
      <c r="B12" s="51" t="str">
        <f>IF(C5="non","L’élevage se trouve à proximité d'autres élevages de volailles. Les risques de présence et de diffusion de maladies sont donc plus importants. Vous devez rester très vigilant quant à l'application des mesures de biosécurité adaptées à votre élevage.","")</f>
        <v/>
      </c>
      <c r="C12" s="52"/>
    </row>
    <row r="13" spans="1:6" ht="46.2" customHeight="1" x14ac:dyDescent="0.3">
      <c r="A13" s="50">
        <v>3</v>
      </c>
      <c r="B13" s="51" t="str">
        <f>IF(C6="non","L'élevage se trouve à proximité d'une zone d'eau stagnante pouvant être un refuge pour un grand nombre d'animaux sauvages. Vous devez donc être très vigilent quant à la protection de votre élevage contre l'introduction de la faune sauvage.","")</f>
        <v/>
      </c>
      <c r="C13" s="52"/>
    </row>
    <row r="14" spans="1:6" ht="46.2" customHeight="1" x14ac:dyDescent="0.3">
      <c r="A14" s="50">
        <v>4</v>
      </c>
      <c r="B14" s="51" t="str">
        <f>IF(C7="non","L'élevage se trouve à proximité d'un axe routier fréquemment utilisé pour le transport de volailles vivantes. Vous devez donc être très vigilant quant à l'application des mesures de biosécurité adaptées à votre élevage en prenant en compte ces passages.","")</f>
        <v/>
      </c>
      <c r="C14" s="52"/>
    </row>
    <row r="15" spans="1:6" ht="46.2" customHeight="1" x14ac:dyDescent="0.3">
      <c r="A15" s="53">
        <v>5</v>
      </c>
      <c r="B15" s="54" t="str">
        <f>IF(C8="non","Attention la basse-cours qui est moins protéger que votre élevage peut être un point d'introduction pour les virus et bactéries aviaires","")</f>
        <v/>
      </c>
      <c r="C15" s="55"/>
    </row>
  </sheetData>
  <sheetProtection algorithmName="SHA-512" hashValue="Yu3KBACFcLT5dJlX3NEGVdfJQ5NVZrREYlhe+g/YOz5q+KvXA1PPrfPcEcokVpspR05UCikKRlDNqV+aUofpzg==" saltValue="oCE2r1KkUwoHiy0jb8H6nA==" spinCount="100000" sheet="1" objects="1" scenarios="1" selectLockedCells="1"/>
  <protectedRanges>
    <protectedRange sqref="C4:C8" name="Plage1"/>
  </protectedRanges>
  <mergeCells count="1">
    <mergeCell ref="A10:C10"/>
  </mergeCells>
  <dataValidations count="1">
    <dataValidation type="list" allowBlank="1" showInputMessage="1" showErrorMessage="1" sqref="C4:C8">
      <formula1>$F$4:$F$6</formula1>
    </dataValidation>
  </dataValidations>
  <pageMargins left="0.7" right="0.7" top="0.75" bottom="0.75" header="0.3" footer="0.3"/>
  <pageSetup paperSize="9" scale="74" fitToHeight="0" orientation="portrait" r:id="rId1"/>
  <headerFooter>
    <oddFooter>&amp;C1/10</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4"/>
  <sheetViews>
    <sheetView showGridLines="0" topLeftCell="B1" zoomScaleNormal="100" workbookViewId="0">
      <selection activeCell="D4" sqref="D4"/>
    </sheetView>
  </sheetViews>
  <sheetFormatPr baseColWidth="10" defaultRowHeight="15.6" x14ac:dyDescent="0.3"/>
  <cols>
    <col min="1" max="1" width="3.77734375" style="12" hidden="1" customWidth="1"/>
    <col min="2" max="2" width="7.77734375" style="110" customWidth="1"/>
    <col min="3" max="3" width="90.77734375" style="16" customWidth="1"/>
    <col min="4" max="4" width="16" style="9" customWidth="1"/>
    <col min="5" max="5" width="11.5546875" style="9" hidden="1" customWidth="1"/>
    <col min="6" max="6" width="11.5546875" style="10" hidden="1" customWidth="1"/>
    <col min="7" max="7" width="10.44140625" style="10" hidden="1" customWidth="1"/>
    <col min="8" max="8" width="0" style="10" hidden="1" customWidth="1"/>
    <col min="9" max="10" width="11.5546875" style="10"/>
    <col min="11" max="16384" width="11.5546875" style="12"/>
  </cols>
  <sheetData>
    <row r="1" spans="1:10" s="1" customFormat="1" ht="14.4" x14ac:dyDescent="0.3">
      <c r="B1" s="109"/>
      <c r="C1" s="106" t="str">
        <f>CONCATENATE("Rapport d'audit de l'exploitation '", BILAN!B3,"', fait le ",TEXT(BILAN!B8,"jj-mm-aaaa"),", PULSE version 4 du 01/02/2025")</f>
        <v>Rapport d'audit de l'exploitation '', fait le 00-01-1900, PULSE version 4 du 01/02/2025</v>
      </c>
    </row>
    <row r="2" spans="1:10" s="1" customFormat="1" ht="14.4" x14ac:dyDescent="0.3">
      <c r="B2" s="109"/>
    </row>
    <row r="3" spans="1:10" s="7" customFormat="1" ht="28.2" x14ac:dyDescent="0.35">
      <c r="B3" s="41" t="s">
        <v>6</v>
      </c>
      <c r="C3" s="42" t="s">
        <v>183</v>
      </c>
      <c r="D3" s="42" t="s">
        <v>164</v>
      </c>
      <c r="E3" s="42" t="s">
        <v>166</v>
      </c>
      <c r="F3" s="6"/>
      <c r="H3" s="6"/>
      <c r="I3" s="6"/>
      <c r="J3" s="6"/>
    </row>
    <row r="4" spans="1:10" ht="46.8" x14ac:dyDescent="0.3">
      <c r="A4" s="107"/>
      <c r="B4" s="139" t="s">
        <v>10</v>
      </c>
      <c r="C4" s="18" t="s">
        <v>11</v>
      </c>
      <c r="D4" s="118"/>
      <c r="E4" s="136" t="str">
        <f>IF(AND(D4="oui",D5="oui",D6="oui",D7="oui"),1,"NC")</f>
        <v>NC</v>
      </c>
      <c r="G4" s="11" t="s">
        <v>163</v>
      </c>
    </row>
    <row r="5" spans="1:10" ht="31.2" x14ac:dyDescent="0.3">
      <c r="A5" s="107"/>
      <c r="B5" s="140"/>
      <c r="C5" s="18" t="s">
        <v>130</v>
      </c>
      <c r="D5" s="118"/>
      <c r="E5" s="137"/>
      <c r="G5" s="11" t="s">
        <v>161</v>
      </c>
    </row>
    <row r="6" spans="1:10" ht="31.2" x14ac:dyDescent="0.3">
      <c r="A6" s="107"/>
      <c r="B6" s="140"/>
      <c r="C6" s="18" t="s">
        <v>14</v>
      </c>
      <c r="D6" s="118"/>
      <c r="E6" s="137"/>
      <c r="G6" s="11" t="s">
        <v>162</v>
      </c>
    </row>
    <row r="7" spans="1:10" ht="31.2" x14ac:dyDescent="0.3">
      <c r="A7" s="107"/>
      <c r="B7" s="141"/>
      <c r="C7" s="18" t="s">
        <v>228</v>
      </c>
      <c r="D7" s="118"/>
      <c r="E7" s="138"/>
      <c r="G7" s="11" t="s">
        <v>244</v>
      </c>
    </row>
    <row r="8" spans="1:10" customFormat="1" ht="31.2" x14ac:dyDescent="0.3">
      <c r="A8" s="128"/>
      <c r="B8" s="8" t="s">
        <v>27</v>
      </c>
      <c r="C8" s="18" t="s">
        <v>28</v>
      </c>
      <c r="D8" s="118"/>
      <c r="E8" s="127">
        <f>IF(D8="oui",1,IF(D8="à améliorer",0.5,IF(D8="non concerné","",0)))</f>
        <v>0</v>
      </c>
      <c r="G8" s="11"/>
    </row>
    <row r="9" spans="1:10" s="14" customFormat="1" ht="31.2" x14ac:dyDescent="0.3">
      <c r="A9" s="108"/>
      <c r="B9" s="8" t="s">
        <v>19</v>
      </c>
      <c r="C9" s="18" t="s">
        <v>131</v>
      </c>
      <c r="D9" s="118"/>
      <c r="E9" s="21" t="str">
        <f>IF(D9="oui",1,"NC")</f>
        <v>NC</v>
      </c>
      <c r="F9" s="13"/>
      <c r="G9" s="11"/>
      <c r="H9" s="13"/>
      <c r="I9" s="13"/>
      <c r="J9" s="13"/>
    </row>
    <row r="10" spans="1:10" s="14" customFormat="1" x14ac:dyDescent="0.3">
      <c r="B10" s="8" t="s">
        <v>20</v>
      </c>
      <c r="C10" s="18" t="s">
        <v>132</v>
      </c>
      <c r="D10" s="118"/>
      <c r="E10" s="21">
        <f>IF(D10="oui",1,IF(D10="à améliorer",0.5,IF(D10="non concerné","",0)))</f>
        <v>0</v>
      </c>
      <c r="F10" s="13"/>
      <c r="G10" s="11"/>
      <c r="H10" s="13"/>
      <c r="I10" s="13"/>
      <c r="J10" s="13"/>
    </row>
    <row r="11" spans="1:10" s="14" customFormat="1" ht="31.2" x14ac:dyDescent="0.3">
      <c r="B11" s="8" t="s">
        <v>24</v>
      </c>
      <c r="C11" s="18" t="s">
        <v>23</v>
      </c>
      <c r="D11" s="118"/>
      <c r="E11" s="21">
        <f>IF(D11="oui",1,IF(D11="à améliorer",0.5,IF(D11="non concerné","",0)))</f>
        <v>0</v>
      </c>
      <c r="F11" s="13"/>
      <c r="G11" s="11"/>
      <c r="H11" s="13"/>
      <c r="I11" s="13"/>
      <c r="J11" s="13"/>
    </row>
    <row r="12" spans="1:10" ht="31.2" x14ac:dyDescent="0.3">
      <c r="A12" s="107"/>
      <c r="B12" s="99" t="s">
        <v>7</v>
      </c>
      <c r="C12" s="17" t="s">
        <v>8</v>
      </c>
      <c r="D12" s="118"/>
      <c r="E12" s="21" t="str">
        <f t="shared" ref="E12:E17" si="0">IF(D12="oui",1,"NC")</f>
        <v>NC</v>
      </c>
    </row>
    <row r="13" spans="1:10" ht="31.2" x14ac:dyDescent="0.3">
      <c r="A13" s="107"/>
      <c r="B13" s="99" t="s">
        <v>9</v>
      </c>
      <c r="C13" s="17" t="s">
        <v>165</v>
      </c>
      <c r="D13" s="118"/>
      <c r="E13" s="123" t="str">
        <f t="shared" si="0"/>
        <v>NC</v>
      </c>
    </row>
    <row r="14" spans="1:10" ht="31.2" x14ac:dyDescent="0.3">
      <c r="A14" s="107"/>
      <c r="B14" s="8" t="s">
        <v>12</v>
      </c>
      <c r="C14" s="18" t="s">
        <v>13</v>
      </c>
      <c r="D14" s="118"/>
      <c r="E14" s="21" t="str">
        <f t="shared" si="0"/>
        <v>NC</v>
      </c>
    </row>
    <row r="15" spans="1:10" ht="31.2" x14ac:dyDescent="0.3">
      <c r="A15" s="107"/>
      <c r="B15" s="8" t="s">
        <v>15</v>
      </c>
      <c r="C15" s="18" t="s">
        <v>16</v>
      </c>
      <c r="D15" s="118"/>
      <c r="E15" s="21" t="str">
        <f t="shared" si="0"/>
        <v>NC</v>
      </c>
    </row>
    <row r="16" spans="1:10" ht="31.2" x14ac:dyDescent="0.3">
      <c r="A16" s="159" t="s">
        <v>269</v>
      </c>
      <c r="B16" s="8" t="s">
        <v>17</v>
      </c>
      <c r="C16" s="18" t="s">
        <v>259</v>
      </c>
      <c r="D16" s="118"/>
      <c r="E16" s="127" t="str">
        <f>IF(D16="oui",1,IF(D16="à améliorer",0.5,IF(D16="non concerné","","NC")))</f>
        <v>NC</v>
      </c>
    </row>
    <row r="17" spans="1:10" ht="31.2" x14ac:dyDescent="0.3">
      <c r="A17" s="107"/>
      <c r="B17" s="8" t="s">
        <v>18</v>
      </c>
      <c r="C17" s="18" t="s">
        <v>135</v>
      </c>
      <c r="D17" s="118"/>
      <c r="E17" s="21" t="str">
        <f t="shared" si="0"/>
        <v>NC</v>
      </c>
    </row>
    <row r="18" spans="1:10" ht="31.2" x14ac:dyDescent="0.3">
      <c r="A18" s="108"/>
      <c r="B18" s="8" t="s">
        <v>229</v>
      </c>
      <c r="C18" s="18" t="s">
        <v>35</v>
      </c>
      <c r="D18" s="118"/>
      <c r="E18" s="21" t="str">
        <f>IF(D18="oui",1,IF(D18="non concerné","","NC"))</f>
        <v>NC</v>
      </c>
    </row>
    <row r="19" spans="1:10" s="14" customFormat="1" x14ac:dyDescent="0.3">
      <c r="A19" s="12"/>
      <c r="B19" s="110"/>
      <c r="C19" s="16"/>
      <c r="D19" s="9"/>
      <c r="E19" s="9"/>
      <c r="F19" s="13"/>
      <c r="G19" s="13"/>
      <c r="H19" s="13"/>
      <c r="I19" s="13"/>
      <c r="J19" s="13"/>
    </row>
    <row r="20" spans="1:10" x14ac:dyDescent="0.3">
      <c r="C20" s="43" t="s">
        <v>168</v>
      </c>
      <c r="D20" s="44" t="str">
        <f>IF(COUNTIF(E4:E18,"NC")&gt;0,"KO",E22)</f>
        <v>KO</v>
      </c>
      <c r="E20" s="9">
        <f>SUM(E4:E18)</f>
        <v>0</v>
      </c>
    </row>
    <row r="21" spans="1:10" x14ac:dyDescent="0.3">
      <c r="D21" s="35"/>
      <c r="E21" s="9">
        <f>COUNT(E4:E18)+COUNTIF(E4:E18,"NC")</f>
        <v>12</v>
      </c>
      <c r="F21" s="10" t="s">
        <v>167</v>
      </c>
    </row>
    <row r="22" spans="1:10" x14ac:dyDescent="0.3">
      <c r="C22" s="36" t="s">
        <v>169</v>
      </c>
      <c r="D22" s="35"/>
      <c r="E22" s="9">
        <f>ROUND(E20/E21*100,0)</f>
        <v>0</v>
      </c>
      <c r="F22" s="10" t="s">
        <v>230</v>
      </c>
    </row>
    <row r="23" spans="1:10" ht="81.599999999999994" customHeight="1" x14ac:dyDescent="0.3">
      <c r="C23" s="130"/>
      <c r="D23" s="35"/>
    </row>
    <row r="24" spans="1:10" ht="11.4" customHeight="1" x14ac:dyDescent="0.3"/>
  </sheetData>
  <sheetProtection algorithmName="SHA-512" hashValue="nkzu9LlT0uGUtRYbJSCybZDBvQxs7aDWYN08DQIPBjxpHOwzo7r8BiZSaNwbZ2oDAFJC8Le+t2hnpNRyBi71Gg==" saltValue="k7VBdvF1ICDJGolXtV7fAg==" spinCount="100000" sheet="1" formatCells="0" formatColumns="0" formatRows="0" selectLockedCells="1"/>
  <dataConsolidate/>
  <mergeCells count="2">
    <mergeCell ref="E4:E7"/>
    <mergeCell ref="B4:B7"/>
  </mergeCells>
  <conditionalFormatting sqref="D4 D12:D15 D17:D18">
    <cfRule type="cellIs" dxfId="79" priority="28" operator="equal">
      <formula>"non"</formula>
    </cfRule>
  </conditionalFormatting>
  <conditionalFormatting sqref="D20">
    <cfRule type="cellIs" dxfId="78" priority="23" operator="equal">
      <formula>"KO"</formula>
    </cfRule>
  </conditionalFormatting>
  <conditionalFormatting sqref="D10:D11">
    <cfRule type="cellIs" dxfId="77" priority="11" operator="equal">
      <formula>"à améliorer"</formula>
    </cfRule>
    <cfRule type="cellIs" dxfId="76" priority="12" operator="equal">
      <formula>"non"</formula>
    </cfRule>
  </conditionalFormatting>
  <conditionalFormatting sqref="D5:D7 D9">
    <cfRule type="cellIs" dxfId="75" priority="7" operator="equal">
      <formula>"non"</formula>
    </cfRule>
  </conditionalFormatting>
  <conditionalFormatting sqref="D16">
    <cfRule type="cellIs" dxfId="74" priority="1" operator="equal">
      <formula>"non"</formula>
    </cfRule>
    <cfRule type="cellIs" dxfId="73" priority="4" operator="equal">
      <formula>"à améliorer"</formula>
    </cfRule>
  </conditionalFormatting>
  <conditionalFormatting sqref="D8">
    <cfRule type="cellIs" dxfId="72" priority="2" operator="equal">
      <formula>"à améliorer"</formula>
    </cfRule>
    <cfRule type="cellIs" dxfId="71" priority="3" operator="equal">
      <formula>"non"</formula>
    </cfRule>
  </conditionalFormatting>
  <dataValidations count="4">
    <dataValidation type="list" allowBlank="1" showInputMessage="1" showErrorMessage="1" sqref="D17 D12:D15 D4:D7 D9">
      <formula1>$G$5:$G$6</formula1>
    </dataValidation>
    <dataValidation type="list" allowBlank="1" showInputMessage="1" showErrorMessage="1" sqref="D10:D11 D8">
      <formula1>$G$4:$G$7</formula1>
    </dataValidation>
    <dataValidation type="list" allowBlank="1" showInputMessage="1" showErrorMessage="1" sqref="D18">
      <formula1>$G$4:$G$6</formula1>
    </dataValidation>
    <dataValidation type="list" allowBlank="1" showInputMessage="1" showErrorMessage="1" sqref="D16">
      <formula1>$G$5:$G$7</formula1>
    </dataValidation>
  </dataValidations>
  <printOptions gridLines="1"/>
  <pageMargins left="0.7" right="0.7" top="0.75" bottom="0.75" header="0.3" footer="0.3"/>
  <pageSetup paperSize="9" scale="76" fitToHeight="0" orientation="portrait" r:id="rId1"/>
  <headerFooter>
    <oddFooter>&amp;C2/10</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3"/>
  <sheetViews>
    <sheetView topLeftCell="B1" zoomScaleNormal="100" workbookViewId="0">
      <selection activeCell="D14" sqref="D14"/>
    </sheetView>
  </sheetViews>
  <sheetFormatPr baseColWidth="10" defaultRowHeight="15.6" x14ac:dyDescent="0.3"/>
  <cols>
    <col min="1" max="1" width="5.21875" hidden="1" customWidth="1"/>
    <col min="2" max="2" width="7.77734375" customWidth="1"/>
    <col min="3" max="3" width="90.77734375" customWidth="1"/>
    <col min="4" max="4" width="16.6640625" bestFit="1" customWidth="1"/>
    <col min="5" max="6" width="11.5546875" hidden="1" customWidth="1"/>
    <col min="7" max="7" width="10.44140625" style="10" hidden="1" customWidth="1"/>
    <col min="8" max="8" width="0" hidden="1" customWidth="1"/>
  </cols>
  <sheetData>
    <row r="1" spans="1:12" s="1" customFormat="1" ht="14.4" x14ac:dyDescent="0.3">
      <c r="B1" s="109"/>
      <c r="C1" s="106" t="str">
        <f>CONCATENATE("Rapport d'audit de l'exploitation '", BILAN!B3,"', fait le ",TEXT(BILAN!B8,"jj-mm-aaaa"),", PULSE version 4 du 01/02/2025")</f>
        <v>Rapport d'audit de l'exploitation '', fait le 00-01-1900, PULSE version 4 du 01/02/2025</v>
      </c>
    </row>
    <row r="2" spans="1:12" s="1" customFormat="1" ht="14.4" x14ac:dyDescent="0.3">
      <c r="B2" s="109"/>
    </row>
    <row r="3" spans="1:12" ht="28.2" x14ac:dyDescent="0.35">
      <c r="B3" s="41" t="s">
        <v>6</v>
      </c>
      <c r="C3" s="42" t="s">
        <v>184</v>
      </c>
      <c r="D3" s="42" t="s">
        <v>164</v>
      </c>
      <c r="E3" s="42" t="s">
        <v>166</v>
      </c>
      <c r="F3" s="4"/>
      <c r="G3" s="7"/>
      <c r="H3" s="4"/>
      <c r="I3" s="4"/>
      <c r="J3" s="4"/>
      <c r="K3" s="4"/>
      <c r="L3" s="4"/>
    </row>
    <row r="4" spans="1:12" ht="46.8" x14ac:dyDescent="0.3">
      <c r="B4" s="8" t="s">
        <v>25</v>
      </c>
      <c r="C4" s="20" t="s">
        <v>257</v>
      </c>
      <c r="D4" s="118"/>
      <c r="E4" s="21">
        <f>IF(D4="oui",1,IF(D4="à améliorer",0.5,IF(D4="non concerné","",0)))</f>
        <v>0</v>
      </c>
      <c r="G4" s="11" t="s">
        <v>163</v>
      </c>
    </row>
    <row r="5" spans="1:12" ht="31.2" x14ac:dyDescent="0.3">
      <c r="A5" s="128" t="s">
        <v>258</v>
      </c>
      <c r="B5" s="8" t="s">
        <v>267</v>
      </c>
      <c r="C5" s="20" t="s">
        <v>136</v>
      </c>
      <c r="D5" s="118"/>
      <c r="E5" s="127">
        <f>IF(D5="oui",1,IF(D5="à améliorer",0.5,IF(D5="non concerné","",0)))</f>
        <v>0</v>
      </c>
      <c r="G5" s="11" t="s">
        <v>161</v>
      </c>
    </row>
    <row r="6" spans="1:12" ht="31.2" x14ac:dyDescent="0.3">
      <c r="A6" s="159" t="s">
        <v>269</v>
      </c>
      <c r="B6" s="8" t="s">
        <v>26</v>
      </c>
      <c r="C6" s="18" t="s">
        <v>137</v>
      </c>
      <c r="D6" s="118"/>
      <c r="E6" s="127" t="str">
        <f>IF(D6="oui",1,IF(D6="à améliorer",0.5,IF(D6="non concerné","","NC")))</f>
        <v>NC</v>
      </c>
      <c r="G6" s="11" t="s">
        <v>162</v>
      </c>
    </row>
    <row r="7" spans="1:12" ht="31.2" x14ac:dyDescent="0.3">
      <c r="A7" s="15" t="s">
        <v>171</v>
      </c>
      <c r="B7" s="112" t="s">
        <v>247</v>
      </c>
      <c r="C7" s="17" t="s">
        <v>43</v>
      </c>
      <c r="D7" s="118"/>
      <c r="E7" s="26"/>
      <c r="G7" s="11" t="s">
        <v>244</v>
      </c>
    </row>
    <row r="8" spans="1:12" ht="31.2" x14ac:dyDescent="0.3">
      <c r="A8" s="159" t="s">
        <v>269</v>
      </c>
      <c r="B8" s="8" t="s">
        <v>30</v>
      </c>
      <c r="C8" s="18" t="s">
        <v>138</v>
      </c>
      <c r="D8" s="118"/>
      <c r="E8" s="127" t="str">
        <f>IF(D8="oui",1,IF(D8="à améliorer",0.5,IF(D8="non concerné","","NC")))</f>
        <v>NC</v>
      </c>
      <c r="F8" s="9"/>
      <c r="G8" s="11"/>
      <c r="I8" t="s">
        <v>246</v>
      </c>
    </row>
    <row r="9" spans="1:12" x14ac:dyDescent="0.3">
      <c r="B9" s="8" t="s">
        <v>231</v>
      </c>
      <c r="C9" s="18" t="s">
        <v>139</v>
      </c>
      <c r="D9" s="118"/>
      <c r="E9" s="21">
        <f>IF(D9="oui",1,IF(D9="à améliorer",0.5,IF(D9="non concerné","",0)))</f>
        <v>0</v>
      </c>
      <c r="G9" s="11"/>
    </row>
    <row r="10" spans="1:12" x14ac:dyDescent="0.3">
      <c r="A10" s="111"/>
      <c r="B10" s="142" t="s">
        <v>22</v>
      </c>
      <c r="C10" s="18" t="s">
        <v>29</v>
      </c>
      <c r="D10" s="118"/>
      <c r="E10" s="143" t="str">
        <f>IF(AND(D10="oui",D11="oui"),1,"NC")</f>
        <v>NC</v>
      </c>
      <c r="G10" s="11"/>
    </row>
    <row r="11" spans="1:12" x14ac:dyDescent="0.3">
      <c r="A11" s="108"/>
      <c r="B11" s="142"/>
      <c r="C11" s="18" t="s">
        <v>133</v>
      </c>
      <c r="D11" s="118"/>
      <c r="E11" s="143"/>
      <c r="G11" s="11"/>
    </row>
    <row r="12" spans="1:12" s="14" customFormat="1" x14ac:dyDescent="0.3">
      <c r="A12" s="129" t="s">
        <v>258</v>
      </c>
      <c r="B12" s="8" t="s">
        <v>21</v>
      </c>
      <c r="C12" s="18" t="s">
        <v>134</v>
      </c>
      <c r="D12" s="118"/>
      <c r="E12" s="127">
        <f>IF(D12="oui",1,IF(D12="à améliorer",0.5,IF(D12="non concerné","",0)))</f>
        <v>0</v>
      </c>
      <c r="F12" s="13"/>
      <c r="G12" s="11"/>
      <c r="H12" s="13"/>
      <c r="I12" s="13"/>
      <c r="J12" s="13"/>
    </row>
    <row r="13" spans="1:12" s="14" customFormat="1" x14ac:dyDescent="0.3">
      <c r="A13" s="111"/>
      <c r="B13" s="8" t="s">
        <v>32</v>
      </c>
      <c r="C13" s="18" t="s">
        <v>31</v>
      </c>
      <c r="D13" s="118"/>
      <c r="E13" s="21" t="str">
        <f>IF(D13="oui",1,"NC")</f>
        <v>NC</v>
      </c>
      <c r="F13" s="13"/>
      <c r="G13" s="11"/>
      <c r="H13" s="13"/>
      <c r="I13" s="13"/>
      <c r="J13" s="13"/>
    </row>
    <row r="14" spans="1:12" ht="46.8" x14ac:dyDescent="0.3">
      <c r="B14" s="139" t="s">
        <v>266</v>
      </c>
      <c r="C14" s="18" t="s">
        <v>140</v>
      </c>
      <c r="D14" s="118"/>
      <c r="E14" s="144">
        <f>IF(D15="non","NC",IF(D14="oui",1,IF(D14="à améliorer",0.5,IF(D14="non concerné","",0))))</f>
        <v>0</v>
      </c>
    </row>
    <row r="15" spans="1:12" x14ac:dyDescent="0.3">
      <c r="A15" s="111"/>
      <c r="B15" s="141"/>
      <c r="C15" s="18" t="s">
        <v>265</v>
      </c>
      <c r="D15" s="118"/>
      <c r="E15" s="145"/>
    </row>
    <row r="16" spans="1:12" ht="31.2" x14ac:dyDescent="0.3">
      <c r="B16" s="122" t="s">
        <v>249</v>
      </c>
      <c r="C16" s="18" t="s">
        <v>250</v>
      </c>
      <c r="D16" s="118"/>
      <c r="E16" s="123">
        <f>IF(D16="oui",1,IF(D16="à améliorer",0.5,IF(D16="non concerné","",0)))</f>
        <v>0</v>
      </c>
    </row>
    <row r="17" spans="1:6" x14ac:dyDescent="0.3">
      <c r="A17" s="111"/>
      <c r="B17" s="8" t="s">
        <v>34</v>
      </c>
      <c r="C17" s="18" t="s">
        <v>33</v>
      </c>
      <c r="D17" s="118"/>
      <c r="E17" s="21" t="str">
        <f>IF(D17="oui",1,IF(D17="non concerné","","NC"))</f>
        <v>NC</v>
      </c>
    </row>
    <row r="19" spans="1:6" x14ac:dyDescent="0.3">
      <c r="C19" s="43" t="s">
        <v>168</v>
      </c>
      <c r="D19" s="44" t="str">
        <f>IF(COUNTIF(E4:E17,"NC")&gt;0,"KO",E21)</f>
        <v>KO</v>
      </c>
      <c r="E19" s="9">
        <f>SUM(E4:E17)</f>
        <v>0</v>
      </c>
    </row>
    <row r="20" spans="1:6" x14ac:dyDescent="0.3">
      <c r="C20" s="16"/>
      <c r="D20" s="35"/>
      <c r="E20" s="9">
        <f>COUNT(E4:E17)+COUNTIF(E4:E17,"NC")</f>
        <v>11</v>
      </c>
      <c r="F20" s="10" t="s">
        <v>167</v>
      </c>
    </row>
    <row r="21" spans="1:6" x14ac:dyDescent="0.3">
      <c r="C21" s="36" t="s">
        <v>169</v>
      </c>
      <c r="D21" s="35"/>
      <c r="E21" s="9">
        <f>ROUND(E19/E20*100,0)</f>
        <v>0</v>
      </c>
      <c r="F21" s="10" t="s">
        <v>230</v>
      </c>
    </row>
    <row r="22" spans="1:6" ht="77.400000000000006" customHeight="1" x14ac:dyDescent="0.3">
      <c r="C22" s="130"/>
      <c r="D22" s="35"/>
      <c r="E22" s="9"/>
      <c r="F22" s="10"/>
    </row>
    <row r="23" spans="1:6" ht="19.2" customHeight="1" x14ac:dyDescent="0.3">
      <c r="C23" s="131"/>
      <c r="D23" s="35"/>
      <c r="E23" s="9"/>
      <c r="F23" s="10"/>
    </row>
  </sheetData>
  <sheetProtection algorithmName="SHA-512" hashValue="omBDfkHjM4bA+MnKCDIGPGsQt2ui+NW4MF9Zehdq0AEz9hP+KCLe1k4Ia3EyKbW0nrhG/quoPmwnSqVEW4UFVQ==" saltValue="gkCY9fleP0Uz88Tbs9fbhA==" spinCount="100000" sheet="1" formatCells="0" formatColumns="0" formatRows="0" selectLockedCells="1"/>
  <mergeCells count="4">
    <mergeCell ref="B10:B11"/>
    <mergeCell ref="E10:E11"/>
    <mergeCell ref="E14:E15"/>
    <mergeCell ref="B14:B15"/>
  </mergeCells>
  <conditionalFormatting sqref="D19">
    <cfRule type="cellIs" dxfId="35" priority="37" operator="equal">
      <formula>"KO"</formula>
    </cfRule>
  </conditionalFormatting>
  <conditionalFormatting sqref="D13:D14 D4:D11 D16:D17">
    <cfRule type="cellIs" dxfId="34" priority="25" operator="equal">
      <formula>"à améliorer"</formula>
    </cfRule>
    <cfRule type="cellIs" dxfId="33" priority="26" operator="equal">
      <formula>"non"</formula>
    </cfRule>
  </conditionalFormatting>
  <conditionalFormatting sqref="D10:D11 D13">
    <cfRule type="cellIs" dxfId="32" priority="20" operator="equal">
      <formula>"non"</formula>
    </cfRule>
  </conditionalFormatting>
  <conditionalFormatting sqref="D10:D11 D13">
    <cfRule type="cellIs" dxfId="31" priority="21" operator="equal">
      <formula>"non"</formula>
    </cfRule>
  </conditionalFormatting>
  <conditionalFormatting sqref="D17">
    <cfRule type="cellIs" dxfId="30" priority="18" operator="equal">
      <formula>"non"</formula>
    </cfRule>
  </conditionalFormatting>
  <conditionalFormatting sqref="D17">
    <cfRule type="cellIs" dxfId="29" priority="19" operator="equal">
      <formula>"non"</formula>
    </cfRule>
  </conditionalFormatting>
  <conditionalFormatting sqref="D12">
    <cfRule type="cellIs" dxfId="28" priority="16" operator="equal">
      <formula>"à améliorer"</formula>
    </cfRule>
    <cfRule type="cellIs" dxfId="27" priority="17" operator="equal">
      <formula>"non"</formula>
    </cfRule>
  </conditionalFormatting>
  <conditionalFormatting sqref="D15">
    <cfRule type="cellIs" dxfId="26" priority="10" operator="equal">
      <formula>"à améliorer"</formula>
    </cfRule>
    <cfRule type="cellIs" dxfId="25" priority="11" operator="equal">
      <formula>"non"</formula>
    </cfRule>
  </conditionalFormatting>
  <conditionalFormatting sqref="D15">
    <cfRule type="cellIs" dxfId="24" priority="8" operator="equal">
      <formula>"non"</formula>
    </cfRule>
  </conditionalFormatting>
  <conditionalFormatting sqref="D15">
    <cfRule type="cellIs" dxfId="23" priority="9" operator="equal">
      <formula>"non"</formula>
    </cfRule>
  </conditionalFormatting>
  <conditionalFormatting sqref="D8">
    <cfRule type="cellIs" dxfId="22" priority="2" operator="equal">
      <formula>"non"</formula>
    </cfRule>
  </conditionalFormatting>
  <conditionalFormatting sqref="D6">
    <cfRule type="cellIs" dxfId="21" priority="1" operator="equal">
      <formula>"non"</formula>
    </cfRule>
  </conditionalFormatting>
  <dataValidations count="3">
    <dataValidation type="list" allowBlank="1" showInputMessage="1" showErrorMessage="1" sqref="D4:D9 D12 D14 D16">
      <formula1>$G$4:$G$7</formula1>
    </dataValidation>
    <dataValidation type="list" allowBlank="1" showInputMessage="1" showErrorMessage="1" sqref="D13 D10:D11 D15">
      <formula1>$G$5:$G$6</formula1>
    </dataValidation>
    <dataValidation type="list" allowBlank="1" showInputMessage="1" showErrorMessage="1" sqref="D17">
      <formula1>$G$4:$G$6</formula1>
    </dataValidation>
  </dataValidations>
  <pageMargins left="0.7" right="0.7" top="0.75" bottom="0.75" header="0.3" footer="0.3"/>
  <pageSetup paperSize="9" scale="75" fitToHeight="0" orientation="portrait" r:id="rId1"/>
  <headerFooter>
    <oddFooter>&amp;C3/10</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4"/>
  <sheetViews>
    <sheetView topLeftCell="B1" zoomScaleNormal="100" workbookViewId="0">
      <selection activeCell="D12" sqref="D12"/>
    </sheetView>
  </sheetViews>
  <sheetFormatPr baseColWidth="10" defaultRowHeight="15.6" x14ac:dyDescent="0.3"/>
  <cols>
    <col min="1" max="1" width="3.88671875" hidden="1" customWidth="1"/>
    <col min="2" max="2" width="5.88671875" style="114" customWidth="1"/>
    <col min="3" max="3" width="90.77734375" style="5" customWidth="1"/>
    <col min="4" max="4" width="16.6640625" bestFit="1" customWidth="1"/>
    <col min="5" max="6" width="11.5546875" hidden="1" customWidth="1"/>
    <col min="7" max="7" width="10.44140625" style="10" hidden="1" customWidth="1"/>
    <col min="8" max="8" width="0" hidden="1" customWidth="1"/>
  </cols>
  <sheetData>
    <row r="1" spans="1:7" s="1" customFormat="1" ht="14.4" x14ac:dyDescent="0.3">
      <c r="B1" s="109"/>
      <c r="C1" s="106" t="str">
        <f>CONCATENATE("Rapport d'audit de l'exploitation '", BILAN!B3,"', fait le ",TEXT(BILAN!B8,"jj-mm-aaaa"),", PULSE version 4 du 01/02/2025")</f>
        <v>Rapport d'audit de l'exploitation '', fait le 00-01-1900, PULSE version 4 du 01/02/2025</v>
      </c>
    </row>
    <row r="2" spans="1:7" s="1" customFormat="1" ht="14.4" x14ac:dyDescent="0.3">
      <c r="B2" s="109"/>
    </row>
    <row r="3" spans="1:7" ht="28.2" x14ac:dyDescent="0.35">
      <c r="B3" s="41" t="s">
        <v>6</v>
      </c>
      <c r="C3" s="42" t="s">
        <v>36</v>
      </c>
      <c r="D3" s="42" t="s">
        <v>164</v>
      </c>
      <c r="E3" s="42" t="s">
        <v>166</v>
      </c>
      <c r="G3" s="7"/>
    </row>
    <row r="4" spans="1:7" ht="36" customHeight="1" x14ac:dyDescent="0.3">
      <c r="A4" s="111"/>
      <c r="B4" s="146" t="s">
        <v>38</v>
      </c>
      <c r="C4" s="38" t="s">
        <v>37</v>
      </c>
      <c r="D4" s="118"/>
      <c r="E4" s="144" t="str">
        <f>IF(AND(D4="oui",D5="oui",D6="oui",D7="oui",D8="oui"),1,"NC")</f>
        <v>NC</v>
      </c>
      <c r="G4" s="11" t="s">
        <v>163</v>
      </c>
    </row>
    <row r="5" spans="1:7" x14ac:dyDescent="0.3">
      <c r="A5" s="111"/>
      <c r="B5" s="147"/>
      <c r="C5" s="38" t="s">
        <v>147</v>
      </c>
      <c r="D5" s="118"/>
      <c r="E5" s="149"/>
      <c r="G5" s="11" t="s">
        <v>161</v>
      </c>
    </row>
    <row r="6" spans="1:7" x14ac:dyDescent="0.3">
      <c r="A6" s="111"/>
      <c r="B6" s="147"/>
      <c r="C6" s="39" t="s">
        <v>144</v>
      </c>
      <c r="D6" s="118"/>
      <c r="E6" s="149"/>
      <c r="G6" s="11" t="s">
        <v>162</v>
      </c>
    </row>
    <row r="7" spans="1:7" x14ac:dyDescent="0.3">
      <c r="A7" s="111"/>
      <c r="B7" s="147"/>
      <c r="C7" s="40" t="s">
        <v>145</v>
      </c>
      <c r="D7" s="118"/>
      <c r="E7" s="149"/>
      <c r="G7" s="11" t="s">
        <v>244</v>
      </c>
    </row>
    <row r="8" spans="1:7" x14ac:dyDescent="0.3">
      <c r="A8" s="111"/>
      <c r="B8" s="148"/>
      <c r="C8" s="40" t="s">
        <v>146</v>
      </c>
      <c r="D8" s="118"/>
      <c r="E8" s="145"/>
      <c r="G8" s="11"/>
    </row>
    <row r="9" spans="1:7" x14ac:dyDescent="0.3">
      <c r="B9" s="113" t="s">
        <v>247</v>
      </c>
      <c r="C9" s="27" t="s">
        <v>141</v>
      </c>
      <c r="D9" s="118"/>
      <c r="E9" s="26"/>
      <c r="G9" s="11"/>
    </row>
    <row r="10" spans="1:7" ht="31.2" x14ac:dyDescent="0.3">
      <c r="B10" s="104" t="s">
        <v>39</v>
      </c>
      <c r="C10" s="40" t="s">
        <v>261</v>
      </c>
      <c r="D10" s="118"/>
      <c r="E10" s="103">
        <f>IF(D10="oui",1,IF(D10="à améliorer",0.5,IF(D10="non concerné","",0)))</f>
        <v>0</v>
      </c>
      <c r="G10" s="11"/>
    </row>
    <row r="11" spans="1:7" ht="31.2" x14ac:dyDescent="0.3">
      <c r="A11" s="111"/>
      <c r="B11" s="104" t="s">
        <v>40</v>
      </c>
      <c r="C11" s="27" t="s">
        <v>170</v>
      </c>
      <c r="D11" s="118"/>
      <c r="E11" s="103" t="str">
        <f>IF(D11="oui",1,"NC")</f>
        <v>NC</v>
      </c>
      <c r="G11" s="11"/>
    </row>
    <row r="12" spans="1:7" ht="31.2" x14ac:dyDescent="0.3">
      <c r="A12" s="111"/>
      <c r="B12" s="104" t="s">
        <v>41</v>
      </c>
      <c r="C12" s="27" t="s">
        <v>143</v>
      </c>
      <c r="D12" s="118"/>
      <c r="E12" s="103" t="str">
        <f>IF(D12="oui",1,"NC")</f>
        <v>NC</v>
      </c>
      <c r="G12" s="11"/>
    </row>
    <row r="13" spans="1:7" ht="31.2" x14ac:dyDescent="0.3">
      <c r="B13" s="104" t="s">
        <v>42</v>
      </c>
      <c r="C13" s="17" t="s">
        <v>142</v>
      </c>
      <c r="D13" s="118"/>
      <c r="E13" s="103">
        <f>IF(D13="oui",1,IF(D13="à améliorer",0.5,IF(D13="non concerné","",0)))</f>
        <v>0</v>
      </c>
    </row>
    <row r="14" spans="1:7" ht="31.2" x14ac:dyDescent="0.3">
      <c r="B14" s="146" t="s">
        <v>248</v>
      </c>
      <c r="C14" s="17" t="s">
        <v>44</v>
      </c>
      <c r="D14" s="118"/>
      <c r="E14" s="29"/>
    </row>
    <row r="15" spans="1:7" ht="31.2" x14ac:dyDescent="0.3">
      <c r="B15" s="148"/>
      <c r="C15" s="17" t="s">
        <v>45</v>
      </c>
      <c r="D15" s="118"/>
      <c r="E15" s="29"/>
    </row>
    <row r="16" spans="1:7" ht="46.8" x14ac:dyDescent="0.3">
      <c r="B16" s="113" t="s">
        <v>247</v>
      </c>
      <c r="C16" s="17" t="s">
        <v>48</v>
      </c>
      <c r="D16" s="118"/>
      <c r="E16" s="29"/>
    </row>
    <row r="17" spans="2:7" x14ac:dyDescent="0.3">
      <c r="B17" s="104" t="s">
        <v>47</v>
      </c>
      <c r="C17" s="28" t="s">
        <v>46</v>
      </c>
      <c r="D17" s="118"/>
      <c r="E17" s="103">
        <f>IF(D17="oui",1,IF(D17="à améliorer",0.5,IF(D17="non concerné","",0)))</f>
        <v>0</v>
      </c>
    </row>
    <row r="19" spans="2:7" x14ac:dyDescent="0.3">
      <c r="B19" s="115"/>
      <c r="C19" s="43" t="s">
        <v>168</v>
      </c>
      <c r="D19" s="44" t="str">
        <f>IF(COUNTIF(E4:E17,"NC")&gt;0,"KO",E21)</f>
        <v>KO</v>
      </c>
      <c r="E19" s="9">
        <f>SUM(E4:E17)</f>
        <v>0</v>
      </c>
    </row>
    <row r="20" spans="2:7" x14ac:dyDescent="0.3">
      <c r="B20" s="115"/>
      <c r="C20" s="16"/>
      <c r="D20" s="35"/>
      <c r="E20" s="9">
        <f>COUNT(E4:E17)+COUNTIF(E4:E17,"NC")</f>
        <v>6</v>
      </c>
      <c r="G20" s="13"/>
    </row>
    <row r="21" spans="2:7" x14ac:dyDescent="0.3">
      <c r="B21" s="115"/>
      <c r="C21" s="36" t="s">
        <v>169</v>
      </c>
      <c r="D21" s="35"/>
      <c r="E21" s="9">
        <f>ROUND(E19/E20*100,0)</f>
        <v>0</v>
      </c>
      <c r="F21" s="10" t="s">
        <v>167</v>
      </c>
    </row>
    <row r="22" spans="2:7" ht="73.2" customHeight="1" x14ac:dyDescent="0.3">
      <c r="C22" s="119"/>
      <c r="D22" s="37"/>
      <c r="F22" s="10" t="s">
        <v>230</v>
      </c>
    </row>
    <row r="23" spans="2:7" x14ac:dyDescent="0.3">
      <c r="F23" s="10"/>
    </row>
    <row r="24" spans="2:7" ht="43.2" customHeight="1" x14ac:dyDescent="0.3">
      <c r="C24" s="5" t="str">
        <f>IF(D9&lt;&gt;"Oui","Rappel de bonne pratique: Toutes personnes entrant en zone d'élevage doit se laver les mains pour éviter la diffusion de germes infectieux","")</f>
        <v>Rappel de bonne pratique: Toutes personnes entrant en zone d'élevage doit se laver les mains pour éviter la diffusion de germes infectieux</v>
      </c>
    </row>
  </sheetData>
  <sheetProtection algorithmName="SHA-512" hashValue="gnBqy3bltUkrMBND0AayDHO36P76+G+ntPtgoK3b85sRYZHeOIDoOzZKGEb4Ye5HknCk2uxRzEa7iylxRYBBLQ==" saltValue="uDd5ABD3XTekr/v+z6xgeQ==" spinCount="100000" sheet="1" formatCells="0" formatColumns="0" formatRows="0" selectLockedCells="1"/>
  <mergeCells count="3">
    <mergeCell ref="B4:B8"/>
    <mergeCell ref="B14:B15"/>
    <mergeCell ref="E4:E8"/>
  </mergeCells>
  <conditionalFormatting sqref="D19">
    <cfRule type="cellIs" dxfId="70" priority="24" operator="equal">
      <formula>"KO"</formula>
    </cfRule>
  </conditionalFormatting>
  <conditionalFormatting sqref="C24">
    <cfRule type="containsText" dxfId="69" priority="5" operator="containsText" text="Rappel">
      <formula>NOT(ISERROR(SEARCH("Rappel",C24)))</formula>
    </cfRule>
  </conditionalFormatting>
  <conditionalFormatting sqref="D4:D17">
    <cfRule type="cellIs" dxfId="68" priority="3" operator="equal">
      <formula>"à améliorer"</formula>
    </cfRule>
    <cfRule type="cellIs" dxfId="67" priority="4" operator="equal">
      <formula>"non"</formula>
    </cfRule>
  </conditionalFormatting>
  <conditionalFormatting sqref="D4:D8">
    <cfRule type="cellIs" dxfId="66" priority="2" operator="equal">
      <formula>"non"</formula>
    </cfRule>
  </conditionalFormatting>
  <conditionalFormatting sqref="D11:D12">
    <cfRule type="cellIs" dxfId="65" priority="1" operator="equal">
      <formula>"non"</formula>
    </cfRule>
  </conditionalFormatting>
  <dataValidations count="2">
    <dataValidation type="list" allowBlank="1" showInputMessage="1" showErrorMessage="1" sqref="D4:D8 D11:D12">
      <formula1>$G$5:$G$6</formula1>
    </dataValidation>
    <dataValidation type="list" allowBlank="1" showInputMessage="1" showErrorMessage="1" sqref="D9:D10 D13:D17">
      <formula1>$G$4:$G$7</formula1>
    </dataValidation>
  </dataValidations>
  <pageMargins left="0.7" right="0.7" top="0.75" bottom="0.75" header="0.3" footer="0.3"/>
  <pageSetup paperSize="9" scale="77" fitToHeight="0" orientation="portrait" r:id="rId1"/>
  <headerFooter>
    <oddFooter>&amp;C4/10</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1"/>
  <sheetViews>
    <sheetView topLeftCell="B1" zoomScaleNormal="100" workbookViewId="0">
      <selection activeCell="D6" sqref="D6"/>
    </sheetView>
  </sheetViews>
  <sheetFormatPr baseColWidth="10" defaultRowHeight="15.6" x14ac:dyDescent="0.3"/>
  <cols>
    <col min="1" max="1" width="3.88671875" hidden="1" customWidth="1"/>
    <col min="2" max="2" width="6.88671875" style="115" customWidth="1"/>
    <col min="3" max="3" width="90.77734375" customWidth="1"/>
    <col min="5" max="6" width="11.5546875" hidden="1" customWidth="1"/>
    <col min="7" max="7" width="10.44140625" style="10" hidden="1" customWidth="1"/>
    <col min="8" max="8" width="0" hidden="1" customWidth="1"/>
  </cols>
  <sheetData>
    <row r="1" spans="1:7" s="1" customFormat="1" ht="14.4" x14ac:dyDescent="0.3">
      <c r="B1" s="109"/>
      <c r="C1" s="106" t="str">
        <f>CONCATENATE("Rapport d'audit de l'exploitation '", BILAN!B3,"', fait le ",TEXT(BILAN!B8,"jj-mm-aaaa"),", PULSE version 4 du 01/02/2025")</f>
        <v>Rapport d'audit de l'exploitation '', fait le 00-01-1900, PULSE version 4 du 01/02/2025</v>
      </c>
    </row>
    <row r="2" spans="1:7" s="1" customFormat="1" ht="14.4" x14ac:dyDescent="0.3">
      <c r="B2" s="109"/>
    </row>
    <row r="3" spans="1:7" ht="28.2" x14ac:dyDescent="0.35">
      <c r="B3" s="41" t="s">
        <v>6</v>
      </c>
      <c r="C3" s="42" t="s">
        <v>49</v>
      </c>
      <c r="D3" s="42" t="s">
        <v>164</v>
      </c>
      <c r="E3" s="42" t="s">
        <v>166</v>
      </c>
      <c r="G3" s="7"/>
    </row>
    <row r="4" spans="1:7" ht="31.2" x14ac:dyDescent="0.3">
      <c r="A4" s="128" t="s">
        <v>258</v>
      </c>
      <c r="B4" s="104" t="s">
        <v>50</v>
      </c>
      <c r="C4" s="20" t="s">
        <v>263</v>
      </c>
      <c r="D4" s="118"/>
      <c r="E4" s="127">
        <f t="shared" ref="E4" si="0">IF(D4="oui",1,IF(D4="à améliorer",0.5,IF(D4="non concerné","",0)))</f>
        <v>0</v>
      </c>
    </row>
    <row r="5" spans="1:7" ht="31.2" x14ac:dyDescent="0.3">
      <c r="A5" s="111"/>
      <c r="B5" s="124" t="s">
        <v>251</v>
      </c>
      <c r="C5" s="18" t="s">
        <v>252</v>
      </c>
      <c r="D5" s="118"/>
      <c r="E5" s="123" t="str">
        <f>IF(D5="oui",1,"NC")</f>
        <v>NC</v>
      </c>
      <c r="G5" s="11" t="s">
        <v>163</v>
      </c>
    </row>
    <row r="6" spans="1:7" ht="31.2" x14ac:dyDescent="0.3">
      <c r="B6" s="104" t="s">
        <v>51</v>
      </c>
      <c r="C6" s="20" t="s">
        <v>260</v>
      </c>
      <c r="D6" s="118"/>
      <c r="E6" s="21">
        <f>IF(D6="oui",1,IF(D6="à améliorer",0.5,IF(D6="non concerné","",0)))</f>
        <v>0</v>
      </c>
      <c r="G6" s="11" t="s">
        <v>161</v>
      </c>
    </row>
    <row r="7" spans="1:7" x14ac:dyDescent="0.3">
      <c r="A7" s="111"/>
      <c r="B7" s="104" t="s">
        <v>53</v>
      </c>
      <c r="C7" s="18" t="s">
        <v>52</v>
      </c>
      <c r="D7" s="118"/>
      <c r="E7" s="21" t="str">
        <f>IF(D7="oui",1,"NC")</f>
        <v>NC</v>
      </c>
      <c r="G7" s="11" t="s">
        <v>162</v>
      </c>
    </row>
    <row r="8" spans="1:7" x14ac:dyDescent="0.3">
      <c r="B8" s="104" t="s">
        <v>55</v>
      </c>
      <c r="C8" s="18" t="s">
        <v>54</v>
      </c>
      <c r="D8" s="118"/>
      <c r="E8" s="21">
        <f t="shared" ref="E8:E16" si="1">IF(D8="oui",1,IF(D8="à améliorer",0.5,IF(D8="non concerné","",0)))</f>
        <v>0</v>
      </c>
      <c r="G8" s="11" t="s">
        <v>244</v>
      </c>
    </row>
    <row r="9" spans="1:7" x14ac:dyDescent="0.3">
      <c r="B9" s="104" t="s">
        <v>57</v>
      </c>
      <c r="C9" s="18" t="s">
        <v>56</v>
      </c>
      <c r="D9" s="118"/>
      <c r="E9" s="21">
        <f t="shared" si="1"/>
        <v>0</v>
      </c>
      <c r="G9" s="11"/>
    </row>
    <row r="10" spans="1:7" ht="31.2" x14ac:dyDescent="0.3">
      <c r="B10" s="104" t="s">
        <v>58</v>
      </c>
      <c r="C10" s="20" t="s">
        <v>148</v>
      </c>
      <c r="D10" s="118"/>
      <c r="E10" s="21">
        <f t="shared" si="1"/>
        <v>0</v>
      </c>
      <c r="G10" s="11"/>
    </row>
    <row r="11" spans="1:7" ht="31.2" x14ac:dyDescent="0.3">
      <c r="B11" s="104" t="s">
        <v>59</v>
      </c>
      <c r="C11" s="18" t="s">
        <v>149</v>
      </c>
      <c r="D11" s="118"/>
      <c r="E11" s="21">
        <f t="shared" si="1"/>
        <v>0</v>
      </c>
      <c r="G11" s="11"/>
    </row>
    <row r="12" spans="1:7" ht="31.2" x14ac:dyDescent="0.3">
      <c r="B12" s="104" t="s">
        <v>61</v>
      </c>
      <c r="C12" s="18" t="s">
        <v>60</v>
      </c>
      <c r="D12" s="118"/>
      <c r="E12" s="21">
        <f t="shared" si="1"/>
        <v>0</v>
      </c>
      <c r="G12" s="11"/>
    </row>
    <row r="13" spans="1:7" x14ac:dyDescent="0.3">
      <c r="A13" s="111"/>
      <c r="B13" s="124" t="s">
        <v>253</v>
      </c>
      <c r="C13" s="18" t="s">
        <v>254</v>
      </c>
      <c r="D13" s="118"/>
      <c r="E13" s="123" t="str">
        <f>IF(D13="oui",1,"NC")</f>
        <v>NC</v>
      </c>
      <c r="G13" s="11"/>
    </row>
    <row r="14" spans="1:7" ht="31.2" x14ac:dyDescent="0.3">
      <c r="B14" s="104" t="s">
        <v>62</v>
      </c>
      <c r="C14" s="18" t="s">
        <v>232</v>
      </c>
      <c r="D14" s="118"/>
      <c r="E14" s="21">
        <f t="shared" si="1"/>
        <v>0</v>
      </c>
    </row>
    <row r="15" spans="1:7" ht="31.2" x14ac:dyDescent="0.3">
      <c r="B15" s="104" t="s">
        <v>69</v>
      </c>
      <c r="C15" s="18" t="s">
        <v>70</v>
      </c>
      <c r="D15" s="118"/>
      <c r="E15" s="21">
        <f t="shared" si="1"/>
        <v>0</v>
      </c>
    </row>
    <row r="16" spans="1:7" ht="31.2" x14ac:dyDescent="0.3">
      <c r="B16" s="104" t="s">
        <v>229</v>
      </c>
      <c r="C16" s="18" t="s">
        <v>63</v>
      </c>
      <c r="D16" s="118"/>
      <c r="E16" s="21">
        <f t="shared" si="1"/>
        <v>0</v>
      </c>
    </row>
    <row r="17" spans="1:7" ht="31.2" x14ac:dyDescent="0.3">
      <c r="A17" s="111"/>
      <c r="B17" s="104" t="s">
        <v>229</v>
      </c>
      <c r="C17" s="18" t="s">
        <v>64</v>
      </c>
      <c r="D17" s="118"/>
      <c r="E17" s="21" t="str">
        <f>IF(D17="oui",1,IF(D17="non concerné","","NC"))</f>
        <v>NC</v>
      </c>
    </row>
    <row r="18" spans="1:7" ht="31.2" x14ac:dyDescent="0.3">
      <c r="A18" s="111"/>
      <c r="B18" s="104" t="s">
        <v>229</v>
      </c>
      <c r="C18" s="18" t="s">
        <v>65</v>
      </c>
      <c r="D18" s="118"/>
      <c r="E18" s="21" t="str">
        <f>IF(D18="oui",1,IF(D18="non concerné","","NC"))</f>
        <v>NC</v>
      </c>
    </row>
    <row r="19" spans="1:7" ht="31.2" x14ac:dyDescent="0.3">
      <c r="A19" s="111"/>
      <c r="B19" s="104" t="s">
        <v>229</v>
      </c>
      <c r="C19" s="18" t="s">
        <v>66</v>
      </c>
      <c r="D19" s="118"/>
      <c r="E19" s="21" t="str">
        <f>IF(D19="oui",1,IF(D19="non concerné","","NC"))</f>
        <v>NC</v>
      </c>
    </row>
    <row r="20" spans="1:7" ht="31.2" x14ac:dyDescent="0.3">
      <c r="A20" s="111"/>
      <c r="B20" s="104" t="s">
        <v>229</v>
      </c>
      <c r="C20" s="18" t="s">
        <v>67</v>
      </c>
      <c r="D20" s="118"/>
      <c r="E20" s="21" t="str">
        <f>IF(D20="oui",1,IF(D20="non concerné","","NC"))</f>
        <v>NC</v>
      </c>
    </row>
    <row r="21" spans="1:7" ht="31.2" x14ac:dyDescent="0.3">
      <c r="A21" s="111"/>
      <c r="B21" s="104" t="s">
        <v>229</v>
      </c>
      <c r="C21" s="18" t="s">
        <v>68</v>
      </c>
      <c r="D21" s="118"/>
      <c r="E21" s="21" t="str">
        <f>IF(D21="oui",1,IF(D21="non concerné","","NC"))</f>
        <v>NC</v>
      </c>
    </row>
    <row r="22" spans="1:7" x14ac:dyDescent="0.3">
      <c r="G22" s="13"/>
    </row>
    <row r="23" spans="1:7" x14ac:dyDescent="0.3">
      <c r="C23" s="43" t="s">
        <v>168</v>
      </c>
      <c r="D23" s="44" t="str">
        <f>IF(COUNTIF(E4:E21,"NC")&gt;0,"KO",E25)</f>
        <v>KO</v>
      </c>
      <c r="E23" s="9">
        <f>SUM(E4:E21)</f>
        <v>0</v>
      </c>
      <c r="F23" s="10" t="s">
        <v>167</v>
      </c>
    </row>
    <row r="24" spans="1:7" x14ac:dyDescent="0.3">
      <c r="C24" s="16"/>
      <c r="D24" s="35"/>
      <c r="E24" s="123">
        <f>COUNT(E4:E21)+COUNTIF(E4:E21,"NC")</f>
        <v>18</v>
      </c>
      <c r="F24" s="10" t="s">
        <v>230</v>
      </c>
    </row>
    <row r="25" spans="1:7" x14ac:dyDescent="0.3">
      <c r="C25" s="36" t="s">
        <v>169</v>
      </c>
      <c r="D25" s="35"/>
      <c r="E25" s="9">
        <f>ROUND(E23/E24*100,0)</f>
        <v>0</v>
      </c>
    </row>
    <row r="26" spans="1:7" ht="64.8" customHeight="1" x14ac:dyDescent="0.3">
      <c r="C26" s="120"/>
      <c r="D26" s="37"/>
    </row>
    <row r="31" spans="1:7" ht="63.6" customHeight="1" x14ac:dyDescent="0.3"/>
  </sheetData>
  <sheetProtection algorithmName="SHA-512" hashValue="mPKXDSsTLeergiQPw7Shrnh80Yaz0FZtR/VOcHMivVd/p+Wc20iY00KTllxRe0NgtGnG+PQ3nJEcyYYKjGNRlA==" saltValue="MWGILKyb+NsLzp8daSGsCA==" spinCount="100000" sheet="1" formatCells="0" formatColumns="0" formatRows="0" selectLockedCells="1"/>
  <conditionalFormatting sqref="D23">
    <cfRule type="cellIs" dxfId="64" priority="17" operator="equal">
      <formula>"KO"</formula>
    </cfRule>
  </conditionalFormatting>
  <conditionalFormatting sqref="D5:D21">
    <cfRule type="cellIs" dxfId="63" priority="7" operator="equal">
      <formula>"à améliorer"</formula>
    </cfRule>
    <cfRule type="cellIs" dxfId="62" priority="8" operator="equal">
      <formula>"non"</formula>
    </cfRule>
  </conditionalFormatting>
  <conditionalFormatting sqref="D5">
    <cfRule type="cellIs" dxfId="61" priority="6" operator="equal">
      <formula>"non"</formula>
    </cfRule>
  </conditionalFormatting>
  <conditionalFormatting sqref="D7">
    <cfRule type="cellIs" dxfId="60" priority="5" operator="equal">
      <formula>"non"</formula>
    </cfRule>
  </conditionalFormatting>
  <conditionalFormatting sqref="D13">
    <cfRule type="cellIs" dxfId="59" priority="4" operator="equal">
      <formula>"non"</formula>
    </cfRule>
  </conditionalFormatting>
  <conditionalFormatting sqref="D17:D21">
    <cfRule type="cellIs" dxfId="58" priority="3" operator="equal">
      <formula>"non"</formula>
    </cfRule>
  </conditionalFormatting>
  <conditionalFormatting sqref="D4">
    <cfRule type="cellIs" dxfId="57" priority="1" operator="equal">
      <formula>"à améliorer"</formula>
    </cfRule>
    <cfRule type="cellIs" dxfId="56" priority="2" operator="equal">
      <formula>"non"</formula>
    </cfRule>
  </conditionalFormatting>
  <dataValidations count="3">
    <dataValidation type="list" allowBlank="1" showInputMessage="1" showErrorMessage="1" sqref="D7 D13 D5">
      <formula1>$G$6:$G$7</formula1>
    </dataValidation>
    <dataValidation type="list" allowBlank="1" showInputMessage="1" showErrorMessage="1" sqref="D6 D14:D16 D8:D12 D4">
      <formula1>$G$5:$G$8</formula1>
    </dataValidation>
    <dataValidation type="list" allowBlank="1" showInputMessage="1" showErrorMessage="1" sqref="D17:D21">
      <formula1>$G$5:$G$7</formula1>
    </dataValidation>
  </dataValidations>
  <pageMargins left="0.7" right="0.7" top="0.75" bottom="0.75" header="0.3" footer="0.3"/>
  <pageSetup paperSize="9" scale="80" fitToHeight="0" orientation="portrait" r:id="rId1"/>
  <headerFooter>
    <oddFooter>&amp;C5/10</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0"/>
  <sheetViews>
    <sheetView topLeftCell="B1" zoomScaleNormal="100" workbookViewId="0">
      <selection activeCell="D8" sqref="D8"/>
    </sheetView>
  </sheetViews>
  <sheetFormatPr baseColWidth="10" defaultRowHeight="15.6" x14ac:dyDescent="0.3"/>
  <cols>
    <col min="1" max="1" width="6.109375" hidden="1" customWidth="1"/>
    <col min="2" max="2" width="7.77734375" style="115" customWidth="1"/>
    <col min="3" max="3" width="90.77734375" customWidth="1"/>
    <col min="4" max="4" width="16.6640625" bestFit="1" customWidth="1"/>
    <col min="5" max="6" width="11.5546875" hidden="1" customWidth="1"/>
    <col min="7" max="7" width="10.44140625" style="10" hidden="1" customWidth="1"/>
    <col min="8" max="8" width="0" hidden="1" customWidth="1"/>
  </cols>
  <sheetData>
    <row r="1" spans="1:7" s="1" customFormat="1" ht="14.4" x14ac:dyDescent="0.3">
      <c r="B1" s="109"/>
      <c r="C1" s="106" t="str">
        <f>CONCATENATE("Rapport d'audit de l'exploitation '", BILAN!B3,"', fait le ",TEXT(BILAN!B8,"jj-mm-aaaa"),", PULSE version 4 du 01/02/2025")</f>
        <v>Rapport d'audit de l'exploitation '', fait le 00-01-1900, PULSE version 4 du 01/02/2025</v>
      </c>
    </row>
    <row r="2" spans="1:7" s="1" customFormat="1" ht="14.4" x14ac:dyDescent="0.3">
      <c r="B2" s="109"/>
    </row>
    <row r="3" spans="1:7" ht="28.2" x14ac:dyDescent="0.35">
      <c r="B3" s="41" t="s">
        <v>6</v>
      </c>
      <c r="C3" s="42" t="s">
        <v>71</v>
      </c>
      <c r="D3" s="42" t="s">
        <v>164</v>
      </c>
      <c r="E3" s="42" t="s">
        <v>166</v>
      </c>
      <c r="G3" s="7"/>
    </row>
    <row r="4" spans="1:7" x14ac:dyDescent="0.3">
      <c r="A4" s="111"/>
      <c r="B4" s="104" t="s">
        <v>72</v>
      </c>
      <c r="C4" s="22" t="s">
        <v>150</v>
      </c>
      <c r="D4" s="118"/>
      <c r="E4" s="21" t="str">
        <f>IF(D4="oui",1,"NC")</f>
        <v>NC</v>
      </c>
      <c r="G4" s="11" t="s">
        <v>163</v>
      </c>
    </row>
    <row r="5" spans="1:7" x14ac:dyDescent="0.3">
      <c r="B5" s="104" t="s">
        <v>73</v>
      </c>
      <c r="C5" s="22" t="s">
        <v>151</v>
      </c>
      <c r="D5" s="118"/>
      <c r="E5" s="21">
        <f>IF(D5="oui",1,IF(D5="à améliorer",0.5,IF(D5="non concerné","",0)))</f>
        <v>0</v>
      </c>
      <c r="G5" s="11" t="s">
        <v>161</v>
      </c>
    </row>
    <row r="6" spans="1:7" ht="46.8" x14ac:dyDescent="0.3">
      <c r="B6" s="104" t="s">
        <v>74</v>
      </c>
      <c r="C6" s="22" t="s">
        <v>152</v>
      </c>
      <c r="D6" s="118"/>
      <c r="E6" s="21">
        <f>IF(D6="oui",1,IF(D6="à améliorer",0.5,IF(D6="non concerné","",0)))</f>
        <v>0</v>
      </c>
      <c r="G6" s="11" t="s">
        <v>162</v>
      </c>
    </row>
    <row r="7" spans="1:7" x14ac:dyDescent="0.3">
      <c r="B7" s="150" t="s">
        <v>76</v>
      </c>
      <c r="C7" s="22" t="s">
        <v>75</v>
      </c>
      <c r="D7" s="118"/>
      <c r="E7" s="153">
        <f>IF(COUNTIF(D7:D8,"non concerné")=2,"",
 IF(COUNTIF(D7:D8,"à améliorer")&gt;0,0.5,
  IF(AND(COUNTIF(D7:D8,"oui")=1,COUNTIF(D7:D8,"non")=1),0.5,
   IF(COUNTIF(D7:D8,"oui")&gt;0,1,
    IF(COUNTIF(D7:D8,"non")&gt;0,0,0.5)))))</f>
        <v>0.5</v>
      </c>
      <c r="G7" s="11" t="s">
        <v>244</v>
      </c>
    </row>
    <row r="8" spans="1:7" ht="31.2" x14ac:dyDescent="0.3">
      <c r="B8" s="151"/>
      <c r="C8" s="22" t="s">
        <v>77</v>
      </c>
      <c r="D8" s="118"/>
      <c r="E8" s="154"/>
      <c r="G8" s="11"/>
    </row>
    <row r="9" spans="1:7" x14ac:dyDescent="0.3">
      <c r="B9" s="104" t="s">
        <v>171</v>
      </c>
      <c r="C9" s="22" t="s">
        <v>81</v>
      </c>
      <c r="D9" s="118"/>
      <c r="E9" s="29"/>
      <c r="G9" s="11"/>
    </row>
    <row r="10" spans="1:7" x14ac:dyDescent="0.3">
      <c r="B10" s="150" t="s">
        <v>79</v>
      </c>
      <c r="C10" s="22" t="s">
        <v>78</v>
      </c>
      <c r="D10" s="118"/>
      <c r="E10" s="153">
        <f>IF(COUNTIF(D10:D11,"non concerné")=2,"",
 IF(COUNTIF(D10:D11,"à améliorer")&gt;0,0.5,
  IF(AND(COUNTIF(D10:D11,"oui")=1,COUNTIF(D10:D11,"non")=1),0.5,
   IF(COUNTIF(D10:D11,"oui")&gt;0,1,
    IF(COUNTIF(D10:D11,"non")&gt;0,0,0.5)))))</f>
        <v>0.5</v>
      </c>
      <c r="G10" s="11"/>
    </row>
    <row r="11" spans="1:7" x14ac:dyDescent="0.3">
      <c r="B11" s="151"/>
      <c r="C11" s="22" t="s">
        <v>80</v>
      </c>
      <c r="D11" s="118"/>
      <c r="E11" s="154"/>
      <c r="G11" s="11"/>
    </row>
    <row r="12" spans="1:7" ht="31.2" x14ac:dyDescent="0.3">
      <c r="A12" s="111"/>
      <c r="B12" s="104" t="s">
        <v>82</v>
      </c>
      <c r="C12" s="22" t="s">
        <v>153</v>
      </c>
      <c r="D12" s="118"/>
      <c r="E12" s="21" t="str">
        <f>IF(D12="oui",1,"NC")</f>
        <v>NC</v>
      </c>
      <c r="G12" s="11"/>
    </row>
    <row r="13" spans="1:7" x14ac:dyDescent="0.3">
      <c r="B13" s="104" t="s">
        <v>84</v>
      </c>
      <c r="C13" s="22" t="s">
        <v>83</v>
      </c>
      <c r="D13" s="118"/>
      <c r="E13" s="21">
        <f>IF(D13="oui",1,IF(D13="à améliorer",0.5,IF(D13="non concerné","",0)))</f>
        <v>0</v>
      </c>
    </row>
    <row r="14" spans="1:7" x14ac:dyDescent="0.3">
      <c r="A14" s="111"/>
      <c r="B14" s="152" t="s">
        <v>86</v>
      </c>
      <c r="C14" s="46" t="s">
        <v>85</v>
      </c>
      <c r="D14" s="118"/>
      <c r="E14" s="143" t="str">
        <f>IF(AND(D14="oui",D15="oui"),1,"NC")</f>
        <v>NC</v>
      </c>
    </row>
    <row r="15" spans="1:7" ht="46.8" x14ac:dyDescent="0.3">
      <c r="A15" s="111"/>
      <c r="B15" s="152"/>
      <c r="C15" s="46" t="s">
        <v>245</v>
      </c>
      <c r="D15" s="118"/>
      <c r="E15" s="143"/>
    </row>
    <row r="17" spans="3:7" x14ac:dyDescent="0.3">
      <c r="C17" s="45" t="s">
        <v>168</v>
      </c>
      <c r="D17" s="44" t="str">
        <f>IF(COUNTIF(E4:E15,"NC")&gt;0,"KO",E19)</f>
        <v>KO</v>
      </c>
      <c r="E17" s="9">
        <f>SUM(E4:E15)</f>
        <v>1</v>
      </c>
      <c r="F17" s="10" t="s">
        <v>167</v>
      </c>
    </row>
    <row r="18" spans="3:7" x14ac:dyDescent="0.3">
      <c r="C18" s="16"/>
      <c r="D18" s="35"/>
      <c r="E18" s="9">
        <f>COUNT(E4:E15)+COUNTIF(E4:E15,"NC")</f>
        <v>8</v>
      </c>
      <c r="F18" s="10" t="s">
        <v>230</v>
      </c>
    </row>
    <row r="19" spans="3:7" x14ac:dyDescent="0.3">
      <c r="C19" s="36" t="s">
        <v>169</v>
      </c>
      <c r="D19" s="35"/>
      <c r="E19" s="9">
        <f>ROUND(E17/E18*100,0)</f>
        <v>13</v>
      </c>
      <c r="G19" s="13"/>
    </row>
    <row r="20" spans="3:7" ht="63" customHeight="1" x14ac:dyDescent="0.3">
      <c r="C20" s="120"/>
      <c r="D20" s="37"/>
    </row>
  </sheetData>
  <sheetProtection algorithmName="SHA-512" hashValue="pWiLnqXoAB3bV5d4PV2kUQuOqteBUnzaqX9/grdUkYTTEGhU2sk7/YCWrgg7DkUJePohC8zxvdM4pZjpwG2jzg==" saltValue="BFauUNLr5XtIs97f7pFb+A==" spinCount="100000" sheet="1" objects="1" scenarios="1" formatCells="0" formatColumns="0" formatRows="0" selectLockedCells="1"/>
  <mergeCells count="6">
    <mergeCell ref="B7:B8"/>
    <mergeCell ref="B10:B11"/>
    <mergeCell ref="B14:B15"/>
    <mergeCell ref="E7:E8"/>
    <mergeCell ref="E10:E11"/>
    <mergeCell ref="E14:E15"/>
  </mergeCells>
  <conditionalFormatting sqref="D4">
    <cfRule type="cellIs" dxfId="55" priority="8" operator="equal">
      <formula>"non"</formula>
    </cfRule>
  </conditionalFormatting>
  <conditionalFormatting sqref="D12">
    <cfRule type="cellIs" dxfId="54" priority="7" operator="equal">
      <formula>"non"</formula>
    </cfRule>
  </conditionalFormatting>
  <conditionalFormatting sqref="D14:D15">
    <cfRule type="cellIs" dxfId="53" priority="6" operator="equal">
      <formula>"non"</formula>
    </cfRule>
  </conditionalFormatting>
  <conditionalFormatting sqref="D17">
    <cfRule type="cellIs" dxfId="52" priority="5" operator="equal">
      <formula>"KO"</formula>
    </cfRule>
  </conditionalFormatting>
  <conditionalFormatting sqref="D5:D11">
    <cfRule type="cellIs" dxfId="51" priority="3" operator="equal">
      <formula>"à améliorer"</formula>
    </cfRule>
    <cfRule type="cellIs" dxfId="50" priority="4" operator="equal">
      <formula>"non"</formula>
    </cfRule>
  </conditionalFormatting>
  <conditionalFormatting sqref="D13">
    <cfRule type="cellIs" dxfId="49" priority="1" operator="equal">
      <formula>"à améliorer"</formula>
    </cfRule>
    <cfRule type="cellIs" dxfId="48" priority="2" operator="equal">
      <formula>"non"</formula>
    </cfRule>
  </conditionalFormatting>
  <dataValidations count="2">
    <dataValidation type="list" allowBlank="1" showInputMessage="1" showErrorMessage="1" sqref="D4 D12 D14:D15">
      <formula1>$G$5:$G$6</formula1>
    </dataValidation>
    <dataValidation type="list" allowBlank="1" showInputMessage="1" showErrorMessage="1" sqref="D5:D11 D13">
      <formula1>$G$4:$G$7</formula1>
    </dataValidation>
  </dataValidations>
  <pageMargins left="0.7" right="0.7" top="0.75" bottom="0.75" header="0.3" footer="0.3"/>
  <pageSetup paperSize="9" scale="75" fitToHeight="0" orientation="portrait" r:id="rId1"/>
  <headerFooter>
    <oddFooter>&amp;C6/10</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2"/>
  <sheetViews>
    <sheetView topLeftCell="B1" zoomScaleNormal="100" workbookViewId="0">
      <selection activeCell="D6" sqref="D6"/>
    </sheetView>
  </sheetViews>
  <sheetFormatPr baseColWidth="10" defaultRowHeight="15.6" x14ac:dyDescent="0.3"/>
  <cols>
    <col min="1" max="1" width="4.5546875" hidden="1" customWidth="1"/>
    <col min="2" max="2" width="7.77734375" style="115" customWidth="1"/>
    <col min="3" max="3" width="90.77734375" customWidth="1"/>
    <col min="4" max="4" width="17.88671875" bestFit="1" customWidth="1"/>
    <col min="5" max="6" width="11.5546875" hidden="1" customWidth="1"/>
    <col min="7" max="7" width="10.44140625" style="10" hidden="1" customWidth="1"/>
    <col min="8" max="8" width="0" hidden="1" customWidth="1"/>
  </cols>
  <sheetData>
    <row r="1" spans="1:7" s="1" customFormat="1" ht="14.4" x14ac:dyDescent="0.3">
      <c r="B1" s="109"/>
      <c r="C1" s="106" t="str">
        <f>CONCATENATE("Rapport d'audit de l'exploitation '", BILAN!B3,"', fait le ",TEXT(BILAN!B8,"jj-mm-aaaa"),", PULSE version 4 du 01/02/2025")</f>
        <v>Rapport d'audit de l'exploitation '', fait le 00-01-1900, PULSE version 4 du 01/02/2025</v>
      </c>
    </row>
    <row r="2" spans="1:7" s="1" customFormat="1" ht="14.4" x14ac:dyDescent="0.3">
      <c r="B2" s="109"/>
    </row>
    <row r="3" spans="1:7" ht="18" x14ac:dyDescent="0.35">
      <c r="B3" s="47"/>
      <c r="C3" s="42" t="s">
        <v>192</v>
      </c>
      <c r="D3" s="42" t="s">
        <v>164</v>
      </c>
      <c r="E3" s="42" t="s">
        <v>166</v>
      </c>
      <c r="G3" s="7"/>
    </row>
    <row r="4" spans="1:7" ht="28.8" x14ac:dyDescent="0.3">
      <c r="B4" s="116" t="s">
        <v>193</v>
      </c>
      <c r="C4" s="48" t="s">
        <v>194</v>
      </c>
      <c r="D4" s="121" t="s">
        <v>203</v>
      </c>
      <c r="G4" s="11" t="s">
        <v>163</v>
      </c>
    </row>
    <row r="5" spans="1:7" x14ac:dyDescent="0.3">
      <c r="A5" s="111"/>
      <c r="B5" s="104" t="s">
        <v>204</v>
      </c>
      <c r="C5" s="22" t="s">
        <v>205</v>
      </c>
      <c r="D5" s="118"/>
      <c r="E5" s="23" t="str">
        <f>IF(D5="oui",1,"NC")</f>
        <v>NC</v>
      </c>
      <c r="G5" s="11" t="s">
        <v>161</v>
      </c>
    </row>
    <row r="6" spans="1:7" x14ac:dyDescent="0.3">
      <c r="B6" s="104" t="s">
        <v>206</v>
      </c>
      <c r="C6" s="22" t="s">
        <v>195</v>
      </c>
      <c r="D6" s="118"/>
      <c r="E6" s="23">
        <f>IF(D6="oui",1,IF(D6="à améliorer",0.5,IF(D6="non concerné","",0)))</f>
        <v>0</v>
      </c>
      <c r="G6" s="11" t="s">
        <v>162</v>
      </c>
    </row>
    <row r="7" spans="1:7" x14ac:dyDescent="0.3">
      <c r="A7" s="111"/>
      <c r="B7" s="104" t="s">
        <v>207</v>
      </c>
      <c r="C7" s="22" t="s">
        <v>218</v>
      </c>
      <c r="D7" s="118"/>
      <c r="E7" s="23" t="str">
        <f>IF(D7="oui",1,"NC")</f>
        <v>NC</v>
      </c>
      <c r="G7" s="11" t="s">
        <v>244</v>
      </c>
    </row>
    <row r="8" spans="1:7" x14ac:dyDescent="0.3">
      <c r="A8" s="111"/>
      <c r="B8" s="104" t="s">
        <v>208</v>
      </c>
      <c r="C8" s="22" t="s">
        <v>217</v>
      </c>
      <c r="D8" s="118"/>
      <c r="E8" s="23" t="str">
        <f>IF(D8="oui",1,"NC")</f>
        <v>NC</v>
      </c>
      <c r="G8" s="11"/>
    </row>
    <row r="9" spans="1:7" ht="31.2" x14ac:dyDescent="0.3">
      <c r="A9" s="111"/>
      <c r="B9" s="104" t="s">
        <v>209</v>
      </c>
      <c r="C9" s="22" t="s">
        <v>196</v>
      </c>
      <c r="D9" s="118"/>
      <c r="E9" s="23" t="str">
        <f>IF(D9="oui",1,"NC")</f>
        <v>NC</v>
      </c>
      <c r="G9" s="1" t="s">
        <v>202</v>
      </c>
    </row>
    <row r="10" spans="1:7" x14ac:dyDescent="0.3">
      <c r="A10" s="111"/>
      <c r="B10" s="104" t="s">
        <v>210</v>
      </c>
      <c r="C10" s="22" t="s">
        <v>219</v>
      </c>
      <c r="D10" s="118"/>
      <c r="E10" s="23" t="str">
        <f>IF(D10="oui",1,IF(D10="non concerné","","NC"))</f>
        <v>NC</v>
      </c>
      <c r="G10" s="1" t="s">
        <v>203</v>
      </c>
    </row>
    <row r="11" spans="1:7" x14ac:dyDescent="0.3">
      <c r="A11" s="111"/>
      <c r="B11" s="104" t="s">
        <v>211</v>
      </c>
      <c r="C11" s="22" t="s">
        <v>197</v>
      </c>
      <c r="D11" s="118"/>
      <c r="E11" s="23" t="str">
        <f>IF(D11="non",1,"NC")</f>
        <v>NC</v>
      </c>
      <c r="G11" s="11"/>
    </row>
    <row r="12" spans="1:7" ht="31.2" x14ac:dyDescent="0.3">
      <c r="B12" s="104" t="s">
        <v>212</v>
      </c>
      <c r="C12" s="22" t="s">
        <v>198</v>
      </c>
      <c r="D12" s="118"/>
      <c r="E12" s="23">
        <f>IF(D12="oui",1,IF(D12="à améliorer",0.5,IF(D12="non concerné","",0)))</f>
        <v>0</v>
      </c>
      <c r="G12" s="11"/>
    </row>
    <row r="13" spans="1:7" ht="31.2" x14ac:dyDescent="0.3">
      <c r="B13" s="104" t="s">
        <v>213</v>
      </c>
      <c r="C13" s="22" t="s">
        <v>199</v>
      </c>
      <c r="D13" s="118"/>
      <c r="E13" s="23">
        <f>IF(D13="oui",1,IF(D13="à améliorer",0.5,IF(D13="non concerné","",0)))</f>
        <v>0</v>
      </c>
    </row>
    <row r="14" spans="1:7" ht="31.2" x14ac:dyDescent="0.3">
      <c r="B14" s="104" t="s">
        <v>214</v>
      </c>
      <c r="C14" s="22" t="s">
        <v>200</v>
      </c>
      <c r="D14" s="118"/>
      <c r="E14" s="23">
        <f>IF(D14="oui",1,IF(D14="à améliorer",0.5,IF(D14="non concerné","",0)))</f>
        <v>0</v>
      </c>
    </row>
    <row r="15" spans="1:7" ht="31.2" x14ac:dyDescent="0.3">
      <c r="A15" s="111"/>
      <c r="B15" s="104" t="s">
        <v>215</v>
      </c>
      <c r="C15" s="22" t="s">
        <v>201</v>
      </c>
      <c r="D15" s="118"/>
      <c r="E15" s="126" t="str">
        <f>IF(D15="oui",1,IF(D15="non concerné","","NC"))</f>
        <v>NC</v>
      </c>
    </row>
    <row r="16" spans="1:7" ht="31.2" x14ac:dyDescent="0.3">
      <c r="B16" s="104" t="s">
        <v>216</v>
      </c>
      <c r="C16" s="22" t="s">
        <v>220</v>
      </c>
      <c r="D16" s="118"/>
      <c r="E16" s="23">
        <f>IF(D16="oui",1,IF(D16="à améliorer",0.5,IF(D16="non concerné","",0)))</f>
        <v>0</v>
      </c>
    </row>
    <row r="17" spans="1:7" x14ac:dyDescent="0.3">
      <c r="A17" s="111"/>
      <c r="B17" s="104" t="s">
        <v>122</v>
      </c>
      <c r="C17" s="19" t="s">
        <v>221</v>
      </c>
      <c r="D17" s="118"/>
      <c r="E17" s="21" t="str">
        <f>IF(D17="oui",1,"NC")</f>
        <v>NC</v>
      </c>
    </row>
    <row r="19" spans="1:7" x14ac:dyDescent="0.3">
      <c r="C19" s="43" t="s">
        <v>168</v>
      </c>
      <c r="D19" s="44" t="str">
        <f>IF(D4="Absence de parcours","",IF(COUNTIF(E5:E17,"NC")&gt;0,"KO",E21))</f>
        <v>KO</v>
      </c>
      <c r="E19" s="9">
        <f>SUM(E5:E17)</f>
        <v>0</v>
      </c>
      <c r="F19" s="10" t="s">
        <v>167</v>
      </c>
      <c r="G19" s="13"/>
    </row>
    <row r="20" spans="1:7" x14ac:dyDescent="0.3">
      <c r="C20" s="16"/>
      <c r="D20" s="35"/>
      <c r="E20" s="9">
        <f>IF(D4="Absence de parcours",0,COUNT(E5:E17)+COUNTIF(E5:E17,"NC"))</f>
        <v>13</v>
      </c>
      <c r="F20" s="10" t="s">
        <v>230</v>
      </c>
    </row>
    <row r="21" spans="1:7" x14ac:dyDescent="0.3">
      <c r="C21" s="36" t="s">
        <v>169</v>
      </c>
      <c r="D21" s="35"/>
      <c r="E21" s="9">
        <f>ROUND(E19/E20*100,0)</f>
        <v>0</v>
      </c>
    </row>
    <row r="22" spans="1:7" ht="61.2" customHeight="1" x14ac:dyDescent="0.3">
      <c r="C22" s="120"/>
      <c r="D22" s="37"/>
    </row>
  </sheetData>
  <sheetProtection algorithmName="SHA-512" hashValue="n0h4Ef5H0o8sqMXLBlk0WKPth0VbMPejUUfWuw2xJ8V1EDZpU+aYrw5MMb+DS4aN3NrtbgnoKov6x/0YZEKLBQ==" saltValue="UezWg23F/cYihD/BkUilPw==" spinCount="100000" sheet="1" objects="1" scenarios="1" formatCells="0" formatColumns="0" formatRows="0" selectLockedCells="1"/>
  <conditionalFormatting sqref="D4">
    <cfRule type="containsText" dxfId="0" priority="14" operator="containsText" text="Absence">
      <formula>NOT(ISERROR(SEARCH("Absence",D4)))</formula>
    </cfRule>
    <cfRule type="containsText" dxfId="1" priority="1" operator="containsText" text="présence">
      <formula>NOT(ISERROR(SEARCH("présence",D4)))</formula>
    </cfRule>
  </conditionalFormatting>
  <conditionalFormatting sqref="D5">
    <cfRule type="cellIs" dxfId="13" priority="13" operator="equal">
      <formula>"non"</formula>
    </cfRule>
  </conditionalFormatting>
  <conditionalFormatting sqref="D7:D10">
    <cfRule type="cellIs" dxfId="12" priority="12" operator="equal">
      <formula>"non"</formula>
    </cfRule>
  </conditionalFormatting>
  <conditionalFormatting sqref="D15">
    <cfRule type="cellIs" dxfId="11" priority="11" operator="equal">
      <formula>"non"</formula>
    </cfRule>
  </conditionalFormatting>
  <conditionalFormatting sqref="D17">
    <cfRule type="cellIs" dxfId="10" priority="10" operator="equal">
      <formula>"non"</formula>
    </cfRule>
  </conditionalFormatting>
  <conditionalFormatting sqref="D19">
    <cfRule type="cellIs" dxfId="9" priority="9" operator="equal">
      <formula>"KO"</formula>
    </cfRule>
  </conditionalFormatting>
  <conditionalFormatting sqref="D6">
    <cfRule type="cellIs" dxfId="8" priority="7" operator="equal">
      <formula>"à améliorer"</formula>
    </cfRule>
    <cfRule type="cellIs" dxfId="7" priority="8" operator="equal">
      <formula>"non"</formula>
    </cfRule>
  </conditionalFormatting>
  <conditionalFormatting sqref="D12:D14">
    <cfRule type="cellIs" dxfId="6" priority="5" operator="equal">
      <formula>"à améliorer"</formula>
    </cfRule>
    <cfRule type="cellIs" dxfId="5" priority="6" operator="equal">
      <formula>"non"</formula>
    </cfRule>
  </conditionalFormatting>
  <conditionalFormatting sqref="D16">
    <cfRule type="cellIs" dxfId="4" priority="3" operator="equal">
      <formula>"à améliorer"</formula>
    </cfRule>
    <cfRule type="cellIs" dxfId="3" priority="4" operator="equal">
      <formula>"non"</formula>
    </cfRule>
  </conditionalFormatting>
  <conditionalFormatting sqref="D11">
    <cfRule type="cellIs" dxfId="2" priority="2" operator="equal">
      <formula>"oui"</formula>
    </cfRule>
  </conditionalFormatting>
  <dataValidations count="4">
    <dataValidation type="list" allowBlank="1" showInputMessage="1" showErrorMessage="1" sqref="D4">
      <formula1>$G$9:$G$10</formula1>
    </dataValidation>
    <dataValidation type="list" allowBlank="1" showInputMessage="1" showErrorMessage="1" sqref="D17 D11 D5 D7:D9">
      <formula1>$G$5:$G$6</formula1>
    </dataValidation>
    <dataValidation type="list" allowBlank="1" showInputMessage="1" showErrorMessage="1" sqref="D6 D12:D14 D16">
      <formula1>$G$4:$G$7</formula1>
    </dataValidation>
    <dataValidation type="list" allowBlank="1" showInputMessage="1" showErrorMessage="1" sqref="D10 D15">
      <formula1>$G$4:$G$6</formula1>
    </dataValidation>
  </dataValidations>
  <pageMargins left="0.7" right="0.7" top="0.75" bottom="0.75" header="0.3" footer="0.3"/>
  <pageSetup paperSize="9" scale="75" fitToHeight="0" orientation="portrait" r:id="rId1"/>
  <headerFooter>
    <oddFooter>&amp;C7/10</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9"/>
  <sheetViews>
    <sheetView topLeftCell="B1" zoomScaleNormal="100" workbookViewId="0">
      <selection activeCell="D6" sqref="D6"/>
    </sheetView>
  </sheetViews>
  <sheetFormatPr baseColWidth="10" defaultRowHeight="15.6" x14ac:dyDescent="0.3"/>
  <cols>
    <col min="1" max="1" width="3.5546875" hidden="1" customWidth="1"/>
    <col min="2" max="2" width="7.77734375" style="115" customWidth="1"/>
    <col min="3" max="3" width="90.77734375" customWidth="1"/>
    <col min="4" max="4" width="16.6640625" bestFit="1" customWidth="1"/>
    <col min="5" max="5" width="12.88671875" hidden="1" customWidth="1"/>
    <col min="6" max="6" width="11.5546875" hidden="1" customWidth="1"/>
    <col min="7" max="7" width="10.44140625" style="10" hidden="1" customWidth="1"/>
    <col min="8" max="8" width="0" hidden="1" customWidth="1"/>
  </cols>
  <sheetData>
    <row r="1" spans="1:7" s="1" customFormat="1" ht="14.4" x14ac:dyDescent="0.3">
      <c r="B1" s="109"/>
      <c r="C1" s="106" t="str">
        <f>CONCATENATE("Rapport d'audit de l'exploitation '", BILAN!B3,"', fait le ",TEXT(BILAN!B8,"jj-mm-aaaa"),", PULSE version 4 du 01/02/2025")</f>
        <v>Rapport d'audit de l'exploitation '', fait le 00-01-1900, PULSE version 4 du 01/02/2025</v>
      </c>
    </row>
    <row r="2" spans="1:7" s="1" customFormat="1" ht="14.4" x14ac:dyDescent="0.3">
      <c r="B2" s="109"/>
    </row>
    <row r="3" spans="1:7" ht="28.2" x14ac:dyDescent="0.35">
      <c r="B3" s="41" t="s">
        <v>6</v>
      </c>
      <c r="C3" s="42" t="s">
        <v>119</v>
      </c>
      <c r="D3" s="42" t="s">
        <v>164</v>
      </c>
      <c r="E3" s="42" t="s">
        <v>166</v>
      </c>
      <c r="G3" s="7"/>
    </row>
    <row r="4" spans="1:7" ht="31.2" x14ac:dyDescent="0.3">
      <c r="A4" s="159" t="s">
        <v>269</v>
      </c>
      <c r="B4" s="104" t="s">
        <v>120</v>
      </c>
      <c r="C4" s="49" t="s">
        <v>154</v>
      </c>
      <c r="D4" s="118"/>
      <c r="E4" s="127" t="str">
        <f>IF(D4="oui",1,IF(D4="à améliorer",0.5,IF(D4="non concerné","","NC")))</f>
        <v>NC</v>
      </c>
      <c r="G4" s="11" t="s">
        <v>163</v>
      </c>
    </row>
    <row r="5" spans="1:7" ht="31.2" x14ac:dyDescent="0.3">
      <c r="B5" s="104" t="s">
        <v>121</v>
      </c>
      <c r="C5" s="25" t="s">
        <v>155</v>
      </c>
      <c r="D5" s="118"/>
      <c r="E5" s="21">
        <f>IF(D5="oui",1,IF(D5="à améliorer",0.5,IF(D5="non concerné","",0)))</f>
        <v>0</v>
      </c>
      <c r="G5" s="11" t="s">
        <v>161</v>
      </c>
    </row>
    <row r="6" spans="1:7" ht="46.8" x14ac:dyDescent="0.3">
      <c r="B6" s="150" t="s">
        <v>123</v>
      </c>
      <c r="C6" s="19" t="s">
        <v>124</v>
      </c>
      <c r="D6" s="118"/>
      <c r="E6" s="153">
        <f>IF(COUNTIF(D6:D7,"non concerné")=2,"",IF(COUNTIF(D6:D7,"")=2,0,
IF(COUNTIF(D6:D7,"à améliorer")&gt;0,0.5,
IF(AND(COUNTIF(D6:D7,"oui")=1,COUNTIF(D6:D7,"non")=1),0.5,
IF(COUNTIF(D6:D7,"oui")&gt;0,1,
IF(COUNTIF(D6:D7,"non")&gt;0,0,0.5))))))</f>
        <v>0</v>
      </c>
      <c r="G6" s="11" t="s">
        <v>162</v>
      </c>
    </row>
    <row r="7" spans="1:7" x14ac:dyDescent="0.3">
      <c r="B7" s="151"/>
      <c r="C7" s="24" t="s">
        <v>125</v>
      </c>
      <c r="D7" s="118"/>
      <c r="E7" s="154"/>
      <c r="G7" s="11" t="s">
        <v>244</v>
      </c>
    </row>
    <row r="8" spans="1:7" ht="31.2" x14ac:dyDescent="0.3">
      <c r="A8" s="128" t="s">
        <v>258</v>
      </c>
      <c r="B8" s="104" t="s">
        <v>127</v>
      </c>
      <c r="C8" s="19" t="s">
        <v>126</v>
      </c>
      <c r="D8" s="118"/>
      <c r="E8" s="127">
        <f>IF(D8="oui",1,IF(D8="à améliorer",0.5,IF(D8="non concerné","",0)))</f>
        <v>0</v>
      </c>
      <c r="G8" s="11"/>
    </row>
    <row r="9" spans="1:7" ht="31.2" x14ac:dyDescent="0.3">
      <c r="B9" s="113" t="s">
        <v>247</v>
      </c>
      <c r="C9" s="20" t="s">
        <v>128</v>
      </c>
      <c r="D9" s="118"/>
      <c r="E9" s="26"/>
      <c r="G9" s="11"/>
    </row>
    <row r="10" spans="1:7" ht="31.2" x14ac:dyDescent="0.3">
      <c r="B10" s="104" t="s">
        <v>129</v>
      </c>
      <c r="C10" s="20" t="s">
        <v>156</v>
      </c>
      <c r="D10" s="118"/>
      <c r="E10" s="21">
        <f>IF(D10="oui",1,IF(D10="à améliorer",0.5,IF(D10="non concerné","",0)))</f>
        <v>0</v>
      </c>
      <c r="G10" s="11"/>
    </row>
    <row r="11" spans="1:7" ht="14.4" x14ac:dyDescent="0.3">
      <c r="G11" s="11"/>
    </row>
    <row r="12" spans="1:7" x14ac:dyDescent="0.3">
      <c r="C12" s="43" t="s">
        <v>168</v>
      </c>
      <c r="D12" s="44" t="str">
        <f>IF(COUNTIF(E4:E10,"NC")&gt;0,"KO",E14)</f>
        <v>KO</v>
      </c>
      <c r="E12" s="9">
        <f>SUM(E4:E10)</f>
        <v>0</v>
      </c>
      <c r="F12" s="10" t="s">
        <v>167</v>
      </c>
      <c r="G12" s="11"/>
    </row>
    <row r="13" spans="1:7" x14ac:dyDescent="0.3">
      <c r="C13" s="16"/>
      <c r="D13" s="35"/>
      <c r="E13" s="9">
        <f>COUNT(E4:E10)+COUNTIF(E4:E10,"NC")</f>
        <v>5</v>
      </c>
      <c r="F13" s="10" t="s">
        <v>230</v>
      </c>
    </row>
    <row r="14" spans="1:7" x14ac:dyDescent="0.3">
      <c r="C14" s="36" t="s">
        <v>169</v>
      </c>
      <c r="D14" s="35"/>
      <c r="E14" s="9">
        <f>ROUND(E12/E13*100,0)</f>
        <v>0</v>
      </c>
    </row>
    <row r="15" spans="1:7" ht="61.8" customHeight="1" x14ac:dyDescent="0.3">
      <c r="C15" s="120"/>
      <c r="D15" s="37"/>
    </row>
    <row r="17" spans="3:7" x14ac:dyDescent="0.3">
      <c r="C17" s="3" t="str">
        <f>IF(D9="non", "Rappel: Arrêté du 29/09/2021 Article 11, l’assainissement naturel des effluents de palmipèdes s’effectue sur l’établissement d’origine. Par dérogation, il peut également être réalisé sur une autre établissement agricole situé à moins de 20 km ","")</f>
        <v/>
      </c>
    </row>
    <row r="19" spans="3:7" x14ac:dyDescent="0.3">
      <c r="G19" s="13"/>
    </row>
  </sheetData>
  <sheetProtection algorithmName="SHA-512" hashValue="kquRmSa/jieVW/NQj8xtJIisLP2WJurofX1+Tw6gHK3XiJjsPalH+ToSwam9+50/Hu425GSYp0p1IKgpgTkQvQ==" saltValue="MbDw7D+o1cWScyGX/jv8Uw==" spinCount="100000" sheet="1" formatCells="0" formatColumns="0" formatRows="0" selectLockedCells="1"/>
  <mergeCells count="2">
    <mergeCell ref="B6:B7"/>
    <mergeCell ref="E6:E7"/>
  </mergeCells>
  <conditionalFormatting sqref="D12">
    <cfRule type="cellIs" dxfId="20" priority="13" operator="equal">
      <formula>"KO"</formula>
    </cfRule>
  </conditionalFormatting>
  <conditionalFormatting sqref="C17">
    <cfRule type="containsText" dxfId="19" priority="8" operator="containsText" text="Rappel">
      <formula>NOT(ISERROR(SEARCH("Rappel",C17)))</formula>
    </cfRule>
  </conditionalFormatting>
  <conditionalFormatting sqref="D4:D7 D9:D10">
    <cfRule type="cellIs" dxfId="18" priority="6" operator="equal">
      <formula>"à améliorer"</formula>
    </cfRule>
    <cfRule type="cellIs" dxfId="17" priority="7" operator="equal">
      <formula>"non"</formula>
    </cfRule>
  </conditionalFormatting>
  <conditionalFormatting sqref="D8">
    <cfRule type="cellIs" dxfId="16" priority="2" operator="equal">
      <formula>"à améliorer"</formula>
    </cfRule>
    <cfRule type="cellIs" dxfId="15" priority="3" operator="equal">
      <formula>"non"</formula>
    </cfRule>
  </conditionalFormatting>
  <conditionalFormatting sqref="D4">
    <cfRule type="cellIs" dxfId="14" priority="1" operator="equal">
      <formula>"non"</formula>
    </cfRule>
  </conditionalFormatting>
  <dataValidations count="1">
    <dataValidation type="list" allowBlank="1" showInputMessage="1" showErrorMessage="1" sqref="D4:D10">
      <formula1>$G$4:$G$7</formula1>
    </dataValidation>
  </dataValidations>
  <pageMargins left="0.7" right="0.7" top="0.75" bottom="0.75" header="0.3" footer="0.3"/>
  <pageSetup paperSize="9" scale="75" fitToHeight="0" orientation="portrait" r:id="rId1"/>
  <headerFooter>
    <oddFooter>&amp;C8/10</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9"/>
  <sheetViews>
    <sheetView topLeftCell="B1" zoomScaleNormal="100" workbookViewId="0">
      <selection activeCell="D4" sqref="D4"/>
    </sheetView>
  </sheetViews>
  <sheetFormatPr baseColWidth="10" defaultRowHeight="15.6" x14ac:dyDescent="0.3"/>
  <cols>
    <col min="1" max="1" width="5" hidden="1" customWidth="1"/>
    <col min="2" max="2" width="7.77734375" style="115" customWidth="1"/>
    <col min="3" max="3" width="90.77734375" customWidth="1"/>
    <col min="4" max="4" width="16.6640625" bestFit="1" customWidth="1"/>
    <col min="5" max="5" width="13.109375" hidden="1" customWidth="1"/>
    <col min="6" max="6" width="11.5546875" hidden="1" customWidth="1"/>
    <col min="7" max="7" width="10.44140625" style="10" hidden="1" customWidth="1"/>
    <col min="8" max="8" width="0" hidden="1" customWidth="1"/>
  </cols>
  <sheetData>
    <row r="1" spans="1:7" s="1" customFormat="1" ht="14.4" x14ac:dyDescent="0.3">
      <c r="B1" s="109"/>
      <c r="C1" s="106" t="str">
        <f>CONCATENATE("Rapport d'audit de l'exploitation '", BILAN!B3,"', fait le ",TEXT(BILAN!B8,"jj-mm-aaaa"),", PULSE version 4 du 01/02/2025")</f>
        <v>Rapport d'audit de l'exploitation '', fait le 00-01-1900, PULSE version 4 du 01/02/2025</v>
      </c>
    </row>
    <row r="2" spans="1:7" s="1" customFormat="1" ht="14.4" x14ac:dyDescent="0.3">
      <c r="B2" s="109"/>
    </row>
    <row r="3" spans="1:7" ht="28.2" x14ac:dyDescent="0.35">
      <c r="B3" s="41" t="s">
        <v>6</v>
      </c>
      <c r="C3" s="42" t="s">
        <v>87</v>
      </c>
      <c r="D3" s="42" t="s">
        <v>164</v>
      </c>
      <c r="E3" s="42" t="s">
        <v>166</v>
      </c>
      <c r="G3" s="7"/>
    </row>
    <row r="4" spans="1:7" ht="46.8" x14ac:dyDescent="0.3">
      <c r="B4" s="104" t="s">
        <v>88</v>
      </c>
      <c r="C4" s="30" t="s">
        <v>89</v>
      </c>
      <c r="D4" s="118"/>
      <c r="E4" s="21">
        <f>IF(D4="oui",1,IF(D4="à améliorer",0.5,IF(D4="non concerné","",0)))</f>
        <v>0</v>
      </c>
      <c r="G4" s="11" t="s">
        <v>163</v>
      </c>
    </row>
    <row r="5" spans="1:7" ht="31.2" x14ac:dyDescent="0.3">
      <c r="A5" s="111"/>
      <c r="B5" s="104" t="s">
        <v>91</v>
      </c>
      <c r="C5" s="18" t="s">
        <v>90</v>
      </c>
      <c r="D5" s="118"/>
      <c r="E5" s="21" t="str">
        <f t="shared" ref="E5:E17" si="0">IF(D5="oui",1,"NC")</f>
        <v>NC</v>
      </c>
      <c r="G5" s="11" t="s">
        <v>161</v>
      </c>
    </row>
    <row r="6" spans="1:7" x14ac:dyDescent="0.3">
      <c r="A6" s="111"/>
      <c r="B6" s="104" t="s">
        <v>93</v>
      </c>
      <c r="C6" s="18" t="s">
        <v>92</v>
      </c>
      <c r="D6" s="118"/>
      <c r="E6" s="21" t="str">
        <f t="shared" si="0"/>
        <v>NC</v>
      </c>
      <c r="G6" s="11" t="s">
        <v>162</v>
      </c>
    </row>
    <row r="7" spans="1:7" x14ac:dyDescent="0.3">
      <c r="A7" s="111"/>
      <c r="B7" s="104" t="s">
        <v>95</v>
      </c>
      <c r="C7" s="18" t="s">
        <v>94</v>
      </c>
      <c r="D7" s="118"/>
      <c r="E7" s="21" t="str">
        <f t="shared" si="0"/>
        <v>NC</v>
      </c>
      <c r="G7" s="11" t="s">
        <v>244</v>
      </c>
    </row>
    <row r="8" spans="1:7" ht="31.2" x14ac:dyDescent="0.3">
      <c r="A8" s="111"/>
      <c r="B8" s="104" t="s">
        <v>96</v>
      </c>
      <c r="C8" s="18" t="s">
        <v>262</v>
      </c>
      <c r="D8" s="118"/>
      <c r="E8" s="21" t="str">
        <f t="shared" si="0"/>
        <v>NC</v>
      </c>
      <c r="G8" s="11"/>
    </row>
    <row r="9" spans="1:7" ht="31.2" x14ac:dyDescent="0.3">
      <c r="A9" s="111"/>
      <c r="B9" s="104" t="s">
        <v>98</v>
      </c>
      <c r="C9" s="18" t="s">
        <v>97</v>
      </c>
      <c r="D9" s="118"/>
      <c r="E9" s="21" t="str">
        <f t="shared" si="0"/>
        <v>NC</v>
      </c>
      <c r="G9" s="11"/>
    </row>
    <row r="10" spans="1:7" ht="31.2" x14ac:dyDescent="0.3">
      <c r="A10" s="111"/>
      <c r="B10" s="104" t="s">
        <v>100</v>
      </c>
      <c r="C10" s="18" t="s">
        <v>99</v>
      </c>
      <c r="D10" s="118"/>
      <c r="E10" s="21" t="str">
        <f t="shared" si="0"/>
        <v>NC</v>
      </c>
      <c r="G10" s="11"/>
    </row>
    <row r="11" spans="1:7" x14ac:dyDescent="0.3">
      <c r="A11" s="111"/>
      <c r="B11" s="104" t="s">
        <v>102</v>
      </c>
      <c r="C11" s="18" t="s">
        <v>101</v>
      </c>
      <c r="D11" s="118"/>
      <c r="E11" s="21" t="str">
        <f t="shared" si="0"/>
        <v>NC</v>
      </c>
      <c r="G11" s="11"/>
    </row>
    <row r="12" spans="1:7" ht="31.2" x14ac:dyDescent="0.3">
      <c r="A12" s="111"/>
      <c r="B12" s="104" t="s">
        <v>103</v>
      </c>
      <c r="C12" s="20" t="s">
        <v>264</v>
      </c>
      <c r="D12" s="118"/>
      <c r="E12" s="21" t="str">
        <f t="shared" si="0"/>
        <v>NC</v>
      </c>
      <c r="G12" s="11"/>
    </row>
    <row r="13" spans="1:7" ht="31.2" x14ac:dyDescent="0.3">
      <c r="A13" s="111"/>
      <c r="B13" s="104" t="s">
        <v>105</v>
      </c>
      <c r="C13" s="18" t="s">
        <v>104</v>
      </c>
      <c r="D13" s="118"/>
      <c r="E13" s="21" t="str">
        <f t="shared" si="0"/>
        <v>NC</v>
      </c>
    </row>
    <row r="14" spans="1:7" ht="31.2" x14ac:dyDescent="0.3">
      <c r="A14" s="37"/>
      <c r="B14" s="124" t="s">
        <v>256</v>
      </c>
      <c r="C14" s="18" t="s">
        <v>255</v>
      </c>
      <c r="D14" s="118"/>
      <c r="E14" s="123">
        <f>IF(D14="oui",1,IF(D14="à améliorer",0.5,IF(D14="non concerné","",0)))</f>
        <v>0</v>
      </c>
    </row>
    <row r="15" spans="1:7" ht="31.2" x14ac:dyDescent="0.3">
      <c r="A15" s="111"/>
      <c r="B15" s="104" t="s">
        <v>107</v>
      </c>
      <c r="C15" s="18" t="s">
        <v>106</v>
      </c>
      <c r="D15" s="118"/>
      <c r="E15" s="21" t="str">
        <f t="shared" si="0"/>
        <v>NC</v>
      </c>
    </row>
    <row r="16" spans="1:7" x14ac:dyDescent="0.3">
      <c r="A16" s="111"/>
      <c r="B16" s="104" t="s">
        <v>109</v>
      </c>
      <c r="C16" s="18" t="s">
        <v>108</v>
      </c>
      <c r="D16" s="118"/>
      <c r="E16" s="21" t="str">
        <f t="shared" si="0"/>
        <v>NC</v>
      </c>
    </row>
    <row r="17" spans="1:7" x14ac:dyDescent="0.3">
      <c r="A17" s="111"/>
      <c r="B17" s="104" t="s">
        <v>111</v>
      </c>
      <c r="C17" s="18" t="s">
        <v>110</v>
      </c>
      <c r="D17" s="118"/>
      <c r="E17" s="21" t="str">
        <f t="shared" si="0"/>
        <v>NC</v>
      </c>
    </row>
    <row r="18" spans="1:7" ht="31.2" x14ac:dyDescent="0.3">
      <c r="B18" s="152" t="s">
        <v>116</v>
      </c>
      <c r="C18" s="31" t="s">
        <v>160</v>
      </c>
      <c r="D18" s="118"/>
      <c r="E18" s="155">
        <f>IF(COUNTIF(D18:D19,"non concerné")=2,"",
 IF(COUNTIF(D18:D19,"à améliorer")&gt;0,0.5,
  IF(AND(COUNTIF(D18:D19,"oui")=1,COUNTIF(D18:D19,"non")=1),0.5,
   IF(COUNTIF(D18:D19,"oui")&gt;0,1,
    IF(COUNTIF(D18:D19,"non")&gt;0,0,0.5)))))</f>
        <v>0.5</v>
      </c>
    </row>
    <row r="19" spans="1:7" ht="62.4" x14ac:dyDescent="0.3">
      <c r="B19" s="152"/>
      <c r="C19" s="20" t="s">
        <v>159</v>
      </c>
      <c r="D19" s="118"/>
      <c r="E19" s="155"/>
    </row>
    <row r="20" spans="1:7" ht="31.2" x14ac:dyDescent="0.3">
      <c r="B20" s="104" t="s">
        <v>118</v>
      </c>
      <c r="C20" s="31" t="s">
        <v>157</v>
      </c>
      <c r="D20" s="118"/>
      <c r="E20" s="21">
        <f>IF(D20="oui",1,IF(D20="à améliorer",0.5,IF(D20="non concerné","",0)))</f>
        <v>0</v>
      </c>
      <c r="G20" s="13"/>
    </row>
    <row r="21" spans="1:7" ht="31.2" x14ac:dyDescent="0.3">
      <c r="B21" s="104" t="s">
        <v>234</v>
      </c>
      <c r="C21" s="20" t="s">
        <v>113</v>
      </c>
      <c r="D21" s="118"/>
      <c r="E21" s="21">
        <f>IF(D21="oui",1,IF(D21="à améliorer",0.5,IF(D21="non concerné","",0)))</f>
        <v>0</v>
      </c>
    </row>
    <row r="22" spans="1:7" x14ac:dyDescent="0.3">
      <c r="B22" s="104" t="s">
        <v>114</v>
      </c>
      <c r="C22" s="30" t="s">
        <v>115</v>
      </c>
      <c r="D22" s="118"/>
      <c r="E22" s="21">
        <f>IF(D22="oui",1,IF(D22="à améliorer",0.5,IF(D22="non concerné","",0)))</f>
        <v>0</v>
      </c>
    </row>
    <row r="23" spans="1:7" x14ac:dyDescent="0.3">
      <c r="B23" s="104" t="s">
        <v>117</v>
      </c>
      <c r="C23" s="20" t="s">
        <v>158</v>
      </c>
      <c r="D23" s="118"/>
      <c r="E23" s="21">
        <f>IF(D23="oui",1,IF(D23="à améliorer",0.5,IF(D23="non concerné","",0)))</f>
        <v>0</v>
      </c>
    </row>
    <row r="24" spans="1:7" ht="31.2" x14ac:dyDescent="0.3">
      <c r="B24" s="113" t="s">
        <v>247</v>
      </c>
      <c r="C24" s="20" t="s">
        <v>112</v>
      </c>
      <c r="D24" s="118"/>
      <c r="E24" s="29"/>
    </row>
    <row r="26" spans="1:7" x14ac:dyDescent="0.3">
      <c r="C26" s="43" t="s">
        <v>168</v>
      </c>
      <c r="D26" s="44" t="str">
        <f>IF(COUNTIF(E4:E24,"NC")&gt;0,"KO",E28)</f>
        <v>KO</v>
      </c>
      <c r="E26" s="9">
        <f>SUM(E4:E24)</f>
        <v>0.5</v>
      </c>
      <c r="F26" s="10" t="s">
        <v>167</v>
      </c>
    </row>
    <row r="27" spans="1:7" x14ac:dyDescent="0.3">
      <c r="C27" s="16"/>
      <c r="D27" s="35"/>
      <c r="E27" s="9">
        <f>COUNT(E4:E24)+COUNTIF(E4:E24,"NC")</f>
        <v>19</v>
      </c>
      <c r="F27" s="10" t="s">
        <v>230</v>
      </c>
    </row>
    <row r="28" spans="1:7" x14ac:dyDescent="0.3">
      <c r="C28" s="36" t="s">
        <v>169</v>
      </c>
      <c r="D28" s="35"/>
      <c r="E28" s="9">
        <f>ROUND(E26/E27*100,0)</f>
        <v>3</v>
      </c>
    </row>
    <row r="29" spans="1:7" ht="62.4" customHeight="1" x14ac:dyDescent="0.3">
      <c r="C29" s="120"/>
      <c r="D29" s="37"/>
    </row>
  </sheetData>
  <sheetProtection algorithmName="SHA-512" hashValue="xR8GLf27GWzWG/zzyaXiY5EzVHlHEmRDNX2WY/g2Z1SKRV/4Zf7y7iyLMhvTmQio5WpmwikI6zgdRXG8/D4izQ==" saltValue="LSnJh8biSwOVOoFP3svIIg==" spinCount="100000" sheet="1" formatCells="0" formatColumns="0" formatRows="0" selectLockedCells="1"/>
  <mergeCells count="2">
    <mergeCell ref="B18:B19"/>
    <mergeCell ref="E18:E19"/>
  </mergeCells>
  <conditionalFormatting sqref="D26">
    <cfRule type="cellIs" dxfId="47" priority="12" operator="equal">
      <formula>"KO"</formula>
    </cfRule>
  </conditionalFormatting>
  <conditionalFormatting sqref="D4 D14 D18:D24">
    <cfRule type="cellIs" dxfId="46" priority="4" operator="equal">
      <formula>"à améliorer"</formula>
    </cfRule>
    <cfRule type="cellIs" dxfId="45" priority="5" operator="equal">
      <formula>"non"</formula>
    </cfRule>
  </conditionalFormatting>
  <conditionalFormatting sqref="D5">
    <cfRule type="cellIs" dxfId="44" priority="3" operator="equal">
      <formula>"non"</formula>
    </cfRule>
  </conditionalFormatting>
  <conditionalFormatting sqref="D6:D13">
    <cfRule type="cellIs" dxfId="43" priority="2" operator="equal">
      <formula>"non"</formula>
    </cfRule>
  </conditionalFormatting>
  <conditionalFormatting sqref="D15:D17">
    <cfRule type="cellIs" dxfId="42" priority="1" operator="equal">
      <formula>"non"</formula>
    </cfRule>
  </conditionalFormatting>
  <dataValidations count="3">
    <dataValidation type="list" allowBlank="1" showInputMessage="1" showErrorMessage="1" sqref="D4 D18:D24">
      <formula1>$G$4:$G$7</formula1>
    </dataValidation>
    <dataValidation type="list" allowBlank="1" showInputMessage="1" showErrorMessage="1" sqref="D5:D13 D15:D17">
      <formula1>$G$5:$G$6</formula1>
    </dataValidation>
    <dataValidation type="list" allowBlank="1" showInputMessage="1" showErrorMessage="1" sqref="D14">
      <formula1>$G$5:$G$7</formula1>
    </dataValidation>
  </dataValidations>
  <pageMargins left="0.7" right="0.7" top="0.75" bottom="0.75" header="0.3" footer="0.3"/>
  <pageSetup paperSize="9" scale="75" fitToHeight="0" orientation="portrait" r:id="rId1"/>
  <headerFooter>
    <oddFooter>&amp;C9/10</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3"/>
  <sheetViews>
    <sheetView tabSelected="1" zoomScaleNormal="100" workbookViewId="0">
      <selection activeCell="B6" sqref="B6"/>
    </sheetView>
  </sheetViews>
  <sheetFormatPr baseColWidth="10" defaultRowHeight="13.8" x14ac:dyDescent="0.25"/>
  <cols>
    <col min="1" max="1" width="24.33203125" style="11" customWidth="1"/>
    <col min="2" max="2" width="26.33203125" style="11" customWidth="1"/>
    <col min="3" max="3" width="11.5546875" style="11"/>
    <col min="4" max="6" width="42.6640625" style="11" customWidth="1"/>
    <col min="7" max="7" width="7" style="11" customWidth="1"/>
    <col min="8" max="16384" width="11.5546875" style="11"/>
  </cols>
  <sheetData>
    <row r="1" spans="1:7" ht="66" customHeight="1" x14ac:dyDescent="0.25">
      <c r="A1" s="156" t="s">
        <v>270</v>
      </c>
      <c r="B1" s="156"/>
      <c r="C1" s="156"/>
      <c r="D1" s="156"/>
      <c r="E1" s="156"/>
      <c r="F1" s="156"/>
      <c r="G1" s="69"/>
    </row>
    <row r="2" spans="1:7" ht="18" x14ac:dyDescent="0.25">
      <c r="A2" s="70"/>
      <c r="B2" s="70"/>
      <c r="C2" s="70"/>
      <c r="D2" s="70"/>
      <c r="E2" s="70"/>
      <c r="F2" s="70"/>
      <c r="G2" s="70"/>
    </row>
    <row r="3" spans="1:7" ht="18" x14ac:dyDescent="0.25">
      <c r="A3" s="71" t="s">
        <v>237</v>
      </c>
      <c r="B3" s="72"/>
      <c r="C3" s="73"/>
      <c r="D3" s="70"/>
      <c r="E3" s="70"/>
      <c r="F3" s="70"/>
      <c r="G3" s="70"/>
    </row>
    <row r="4" spans="1:7" ht="18" x14ac:dyDescent="0.25">
      <c r="A4" s="71" t="s">
        <v>238</v>
      </c>
      <c r="B4" s="72"/>
      <c r="C4" s="73"/>
      <c r="D4" s="70" t="s">
        <v>233</v>
      </c>
      <c r="E4" s="70"/>
      <c r="F4" s="70"/>
      <c r="G4" s="70"/>
    </row>
    <row r="5" spans="1:7" ht="20.399999999999999" x14ac:dyDescent="0.25">
      <c r="A5" s="71" t="s">
        <v>239</v>
      </c>
      <c r="B5" s="117"/>
      <c r="C5" s="73"/>
      <c r="D5" s="158" t="str">
        <f>IF(B21="CONFORME",CONCATENATE("SATISFAISANT à ",ROUND(C21,0),"%, pas de non-conformité réglementaire"),"NON CONFORME")</f>
        <v>NON CONFORME</v>
      </c>
      <c r="E5" s="158"/>
      <c r="F5" s="70"/>
      <c r="G5" s="70"/>
    </row>
    <row r="6" spans="1:7" ht="18" x14ac:dyDescent="0.25">
      <c r="A6" s="71" t="s">
        <v>240</v>
      </c>
      <c r="B6" s="72"/>
      <c r="C6" s="73"/>
      <c r="D6" s="74"/>
      <c r="E6" s="74"/>
      <c r="F6" s="70"/>
      <c r="G6" s="70"/>
    </row>
    <row r="7" spans="1:7" ht="18" x14ac:dyDescent="0.25">
      <c r="A7" s="75" t="s">
        <v>236</v>
      </c>
      <c r="B7" s="72"/>
      <c r="C7" s="73"/>
      <c r="D7" s="70"/>
      <c r="E7" s="70"/>
      <c r="F7" s="70"/>
      <c r="G7" s="70"/>
    </row>
    <row r="8" spans="1:7" ht="18" x14ac:dyDescent="0.25">
      <c r="A8" s="71" t="s">
        <v>172</v>
      </c>
      <c r="B8" s="105"/>
      <c r="C8" s="73"/>
      <c r="D8" s="70"/>
      <c r="E8" s="76"/>
      <c r="F8" s="70"/>
      <c r="G8" s="70"/>
    </row>
    <row r="9" spans="1:7" ht="18" x14ac:dyDescent="0.25">
      <c r="A9" s="77" t="s">
        <v>243</v>
      </c>
      <c r="B9" s="72"/>
      <c r="C9" s="73"/>
      <c r="D9" s="70"/>
      <c r="E9" s="70"/>
      <c r="F9" s="70"/>
      <c r="G9" s="70"/>
    </row>
    <row r="10" spans="1:7" ht="18" x14ac:dyDescent="0.25">
      <c r="A10" s="78"/>
      <c r="B10" s="70"/>
      <c r="C10" s="70"/>
      <c r="D10" s="157" t="s">
        <v>173</v>
      </c>
      <c r="E10" s="157"/>
      <c r="F10" s="157"/>
      <c r="G10" s="70"/>
    </row>
    <row r="11" spans="1:7" ht="18" x14ac:dyDescent="0.25">
      <c r="A11" s="79" t="s">
        <v>174</v>
      </c>
      <c r="B11" s="80" t="s">
        <v>175</v>
      </c>
      <c r="C11" s="80" t="s">
        <v>176</v>
      </c>
      <c r="D11" s="81" t="s">
        <v>177</v>
      </c>
      <c r="E11" s="81" t="s">
        <v>178</v>
      </c>
      <c r="F11" s="81" t="s">
        <v>179</v>
      </c>
      <c r="G11" s="70"/>
    </row>
    <row r="12" spans="1:7" ht="41.4" x14ac:dyDescent="0.25">
      <c r="A12" s="82" t="s">
        <v>180</v>
      </c>
      <c r="B12" s="83" t="s">
        <v>222</v>
      </c>
      <c r="C12" s="83" t="s">
        <v>181</v>
      </c>
      <c r="D12" s="84" t="s">
        <v>182</v>
      </c>
      <c r="E12" s="85" t="s">
        <v>241</v>
      </c>
      <c r="F12" s="85" t="s">
        <v>242</v>
      </c>
      <c r="G12" s="70"/>
    </row>
    <row r="13" spans="1:7" ht="26.4" customHeight="1" x14ac:dyDescent="0.25">
      <c r="A13" s="86" t="s">
        <v>183</v>
      </c>
      <c r="B13" s="87" t="str">
        <f>IF(C13="KO", "NON CONFORME","CONFORME")</f>
        <v>NON CONFORME</v>
      </c>
      <c r="C13" s="88" t="str">
        <f>Structuration!D20</f>
        <v>KO</v>
      </c>
      <c r="D13" s="89">
        <f>Structuration!C23</f>
        <v>0</v>
      </c>
      <c r="E13" s="90"/>
      <c r="F13" s="90"/>
      <c r="G13" s="70"/>
    </row>
    <row r="14" spans="1:7" ht="24.6" customHeight="1" x14ac:dyDescent="0.25">
      <c r="A14" s="86" t="s">
        <v>184</v>
      </c>
      <c r="B14" s="87" t="str">
        <f t="shared" ref="B14:B20" si="0">IF(C14="KO", "NON CONFORME","CONFORME")</f>
        <v>NON CONFORME</v>
      </c>
      <c r="C14" s="88" t="str">
        <f>Protection!D19</f>
        <v>KO</v>
      </c>
      <c r="D14" s="89">
        <f>Protection!C22</f>
        <v>0</v>
      </c>
      <c r="E14" s="90"/>
      <c r="F14" s="90"/>
      <c r="G14" s="70"/>
    </row>
    <row r="15" spans="1:7" ht="25.8" customHeight="1" x14ac:dyDescent="0.25">
      <c r="A15" s="86" t="s">
        <v>36</v>
      </c>
      <c r="B15" s="87" t="str">
        <f t="shared" si="0"/>
        <v>NON CONFORME</v>
      </c>
      <c r="C15" s="88" t="str">
        <f>Sas!D19</f>
        <v>KO</v>
      </c>
      <c r="D15" s="89">
        <f>Sas!C22</f>
        <v>0</v>
      </c>
      <c r="E15" s="91"/>
      <c r="F15" s="90"/>
      <c r="G15" s="70"/>
    </row>
    <row r="16" spans="1:7" ht="27.6" x14ac:dyDescent="0.25">
      <c r="A16" s="86" t="s">
        <v>185</v>
      </c>
      <c r="B16" s="87" t="str">
        <f t="shared" si="0"/>
        <v>NON CONFORME</v>
      </c>
      <c r="C16" s="88" t="str">
        <f>'Nettoyage&amp;Désinfection'!D23</f>
        <v>KO</v>
      </c>
      <c r="D16" s="89">
        <f>'Nettoyage&amp;Désinfection'!C26</f>
        <v>0</v>
      </c>
      <c r="E16" s="90"/>
      <c r="F16" s="90"/>
      <c r="G16" s="70"/>
    </row>
    <row r="17" spans="1:7" ht="26.4" customHeight="1" x14ac:dyDescent="0.25">
      <c r="A17" s="86" t="s">
        <v>186</v>
      </c>
      <c r="B17" s="87" t="str">
        <f t="shared" si="0"/>
        <v>NON CONFORME</v>
      </c>
      <c r="C17" s="88" t="str">
        <f>Mortalité!D17</f>
        <v>KO</v>
      </c>
      <c r="D17" s="125">
        <f>Mortalité!C20</f>
        <v>0</v>
      </c>
      <c r="E17" s="90"/>
      <c r="F17" s="90"/>
      <c r="G17" s="70"/>
    </row>
    <row r="18" spans="1:7" ht="25.8" customHeight="1" x14ac:dyDescent="0.25">
      <c r="A18" s="86" t="s">
        <v>187</v>
      </c>
      <c r="B18" s="87" t="str">
        <f>IF(C18="KO", "NON CONFORME",IF(C18="", "NON CONCERNE", "CONFORME"))</f>
        <v>NON CONFORME</v>
      </c>
      <c r="C18" s="88" t="str">
        <f>Parcours!D19</f>
        <v>KO</v>
      </c>
      <c r="D18" s="89">
        <f>Parcours!C22</f>
        <v>0</v>
      </c>
      <c r="E18" s="90"/>
      <c r="F18" s="90"/>
      <c r="G18" s="70"/>
    </row>
    <row r="19" spans="1:7" ht="24.6" customHeight="1" x14ac:dyDescent="0.25">
      <c r="A19" s="86" t="s">
        <v>188</v>
      </c>
      <c r="B19" s="87" t="str">
        <f t="shared" si="0"/>
        <v>NON CONFORME</v>
      </c>
      <c r="C19" s="88" t="str">
        <f>Effluents!D12</f>
        <v>KO</v>
      </c>
      <c r="D19" s="89">
        <f>Effluents!C15</f>
        <v>0</v>
      </c>
      <c r="E19" s="90"/>
      <c r="F19" s="90"/>
      <c r="G19" s="70"/>
    </row>
    <row r="20" spans="1:7" ht="28.2" customHeight="1" x14ac:dyDescent="0.25">
      <c r="A20" s="86" t="s">
        <v>189</v>
      </c>
      <c r="B20" s="87" t="str">
        <f t="shared" si="0"/>
        <v>NON CONFORME</v>
      </c>
      <c r="C20" s="88" t="str">
        <f>Administratif!D26</f>
        <v>KO</v>
      </c>
      <c r="D20" s="89">
        <f>Administratif!C29</f>
        <v>0</v>
      </c>
      <c r="E20" s="90"/>
      <c r="F20" s="90"/>
      <c r="G20" s="70"/>
    </row>
    <row r="21" spans="1:7" ht="18.600000000000001" thickBot="1" x14ac:dyDescent="0.3">
      <c r="A21" s="92" t="s">
        <v>190</v>
      </c>
      <c r="B21" s="93" t="str">
        <f>IF(COUNTIF(B13:B20,"NON CONFORME")&gt;0,"NON CONFORME", "CONFORME")</f>
        <v>NON CONFORME</v>
      </c>
      <c r="C21" s="94" t="str">
        <f>IF(B21="NON CONFORME","",(SUM(Structuration!E20,Protection!E19,Sas!E19,'Nettoyage&amp;Désinfection'!E23,Mortalité!E17,Parcours!E19,Effluents!E12,Administratif!E26)/SUM(Structuration!E21,Protection!E20,Sas!E20,'Nettoyage&amp;Désinfection'!E24,Mortalité!E18,Parcours!E20,Effluents!E13,Administratif!E27))*100)</f>
        <v/>
      </c>
      <c r="D21" s="95"/>
      <c r="E21" s="96"/>
      <c r="F21" s="70"/>
      <c r="G21" s="70"/>
    </row>
    <row r="22" spans="1:7" ht="18" x14ac:dyDescent="0.25">
      <c r="A22" s="97"/>
      <c r="B22" s="97"/>
      <c r="C22" s="97"/>
      <c r="D22" s="98"/>
      <c r="E22" s="97"/>
      <c r="F22" s="70"/>
      <c r="G22" s="70"/>
    </row>
    <row r="23" spans="1:7" ht="18" x14ac:dyDescent="0.3">
      <c r="A23" s="97"/>
      <c r="B23" s="14"/>
      <c r="C23" s="97"/>
      <c r="D23" s="97"/>
      <c r="E23" s="97"/>
      <c r="F23" s="70"/>
      <c r="G23" s="70"/>
    </row>
  </sheetData>
  <sheetProtection algorithmName="SHA-512" hashValue="5IVHEzVqZC1NBnuuCILcS9sB5a7HuG0fr55YBRFDzk8bJ4PxUpWU6lUhVM/mgRFQ9tvffAfNcalU/xrLOn6iMQ==" saltValue="eAUQvtEjaWvOV7NzhphBhg==" spinCount="100000" sheet="1" objects="1" scenarios="1" formatCells="0" formatColumns="0" formatRows="0" selectLockedCells="1"/>
  <protectedRanges>
    <protectedRange sqref="B3:B9" name="Plage2"/>
    <protectedRange sqref="E13:F20" name="Plage1"/>
  </protectedRanges>
  <mergeCells count="3">
    <mergeCell ref="A1:F1"/>
    <mergeCell ref="D10:F10"/>
    <mergeCell ref="D5:E5"/>
  </mergeCells>
  <conditionalFormatting sqref="B13:B21">
    <cfRule type="cellIs" dxfId="41" priority="6" operator="equal">
      <formula>"CONFORME"</formula>
    </cfRule>
    <cfRule type="cellIs" dxfId="40" priority="7" operator="equal">
      <formula>"NON CONCERNE"</formula>
    </cfRule>
    <cfRule type="cellIs" dxfId="39" priority="8" operator="equal">
      <formula>"NON CONFORME"</formula>
    </cfRule>
  </conditionalFormatting>
  <conditionalFormatting sqref="D5:D6">
    <cfRule type="containsText" dxfId="38" priority="2" operator="containsText" text="NON CONFORME">
      <formula>NOT(ISERROR(SEARCH("NON CONFORME",D5)))</formula>
    </cfRule>
    <cfRule type="iconSet" priority="3">
      <iconSet iconSet="3Symbols2">
        <cfvo type="percent" val="0"/>
        <cfvo type="percent" val="33"/>
        <cfvo type="percent" val="67"/>
      </iconSet>
    </cfRule>
    <cfRule type="containsText" dxfId="37" priority="5" operator="containsText" text="SATISFAISANT">
      <formula>NOT(ISERROR(SEARCH("SATISFAISANT",D5)))</formula>
    </cfRule>
  </conditionalFormatting>
  <conditionalFormatting sqref="C18">
    <cfRule type="containsBlanks" dxfId="36" priority="1">
      <formula>LEN(TRIM(C18))=0</formula>
    </cfRule>
  </conditionalFormatting>
  <pageMargins left="0.7" right="0.7" top="0.75" bottom="0.75" header="0.3" footer="0.3"/>
  <pageSetup paperSize="9" scale="69" fitToHeight="0" orientation="landscape" r:id="rId1"/>
  <headerFooter>
    <oddFooter>&amp;C10/10</oddFooter>
  </headerFooter>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11</vt:i4>
      </vt:variant>
    </vt:vector>
  </HeadingPairs>
  <TitlesOfParts>
    <vt:vector size="22" baseType="lpstr">
      <vt:lpstr>Présentation</vt:lpstr>
      <vt:lpstr>Contexte</vt:lpstr>
      <vt:lpstr>Structuration</vt:lpstr>
      <vt:lpstr>Protection</vt:lpstr>
      <vt:lpstr>Sas</vt:lpstr>
      <vt:lpstr>Nettoyage&amp;Désinfection</vt:lpstr>
      <vt:lpstr>Mortalité</vt:lpstr>
      <vt:lpstr>Parcours</vt:lpstr>
      <vt:lpstr>Effluents</vt:lpstr>
      <vt:lpstr>Administratif</vt:lpstr>
      <vt:lpstr>BILAN</vt:lpstr>
      <vt:lpstr>Administratif!Zone_d_impression</vt:lpstr>
      <vt:lpstr>BILAN!Zone_d_impression</vt:lpstr>
      <vt:lpstr>Contexte!Zone_d_impression</vt:lpstr>
      <vt:lpstr>Effluents!Zone_d_impression</vt:lpstr>
      <vt:lpstr>Mortalité!Zone_d_impression</vt:lpstr>
      <vt:lpstr>'Nettoyage&amp;Désinfection'!Zone_d_impression</vt:lpstr>
      <vt:lpstr>Parcours!Zone_d_impression</vt:lpstr>
      <vt:lpstr>Présentation!Zone_d_impression</vt:lpstr>
      <vt:lpstr>Protection!Zone_d_impression</vt:lpstr>
      <vt:lpstr>Sas!Zone_d_impression</vt:lpstr>
      <vt:lpstr>Structuration!Zone_d_impression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CHASTAGNER Amélie</dc:creator>
  <cp:lastModifiedBy>Chastagner Amélie</cp:lastModifiedBy>
  <cp:lastPrinted>2025-02-14T09:11:18Z</cp:lastPrinted>
  <dcterms:created xsi:type="dcterms:W3CDTF">2023-09-11T13:36:55Z</dcterms:created>
  <dcterms:modified xsi:type="dcterms:W3CDTF">2025-02-14T09:11:31Z</dcterms:modified>
</cp:coreProperties>
</file>